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na\OneDrive\Υπολογιστής\"/>
    </mc:Choice>
  </mc:AlternateContent>
  <xr:revisionPtr revIDLastSave="0" documentId="13_ncr:1_{847BCB73-09B7-4F32-85F8-EDB234A8F4C1}" xr6:coauthVersionLast="36" xr6:coauthVersionMax="36" xr10:uidLastSave="{00000000-0000-0000-0000-000000000000}"/>
  <bookViews>
    <workbookView xWindow="0" yWindow="0" windowWidth="14400" windowHeight="5813" xr2:uid="{F0FF2660-F5B1-406F-96D6-66101C1DAC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R2" i="1"/>
  <c r="Q2" i="1"/>
  <c r="H1625" i="1"/>
  <c r="R1625" i="1" s="1"/>
  <c r="S1625" i="1" s="1"/>
  <c r="H1624" i="1"/>
  <c r="R1624" i="1" s="1"/>
  <c r="S1624" i="1" s="1"/>
  <c r="H1623" i="1"/>
  <c r="R1623" i="1" s="1"/>
  <c r="S1623" i="1" s="1"/>
  <c r="H1622" i="1"/>
  <c r="R1622" i="1" s="1"/>
  <c r="S1622" i="1" s="1"/>
  <c r="H1621" i="1"/>
  <c r="R1621" i="1" s="1"/>
  <c r="S1621" i="1" s="1"/>
  <c r="H1620" i="1"/>
  <c r="R1620" i="1" s="1"/>
  <c r="S1620" i="1" s="1"/>
  <c r="R1619" i="1"/>
  <c r="S1619" i="1" s="1"/>
  <c r="Q1619" i="1"/>
  <c r="H1619" i="1"/>
  <c r="H1618" i="1"/>
  <c r="R1618" i="1" s="1"/>
  <c r="S1618" i="1" s="1"/>
  <c r="H1617" i="1"/>
  <c r="R1617" i="1" s="1"/>
  <c r="S1617" i="1" s="1"/>
  <c r="H1616" i="1"/>
  <c r="R1616" i="1" s="1"/>
  <c r="S1616" i="1" s="1"/>
  <c r="H1615" i="1"/>
  <c r="R1615" i="1" s="1"/>
  <c r="S1615" i="1" s="1"/>
  <c r="H1614" i="1"/>
  <c r="R1614" i="1" s="1"/>
  <c r="S1614" i="1" s="1"/>
  <c r="H1612" i="1"/>
  <c r="R1612" i="1" s="1"/>
  <c r="S1612" i="1" s="1"/>
  <c r="H1611" i="1"/>
  <c r="R1611" i="1" s="1"/>
  <c r="S1611" i="1" s="1"/>
  <c r="H1610" i="1"/>
  <c r="R1610" i="1" s="1"/>
  <c r="S1610" i="1" s="1"/>
  <c r="H1609" i="1"/>
  <c r="R1609" i="1" s="1"/>
  <c r="S1609" i="1" s="1"/>
  <c r="H1608" i="1"/>
  <c r="R1608" i="1" s="1"/>
  <c r="S1608" i="1" s="1"/>
  <c r="H1607" i="1"/>
  <c r="R1607" i="1" s="1"/>
  <c r="S1607" i="1" s="1"/>
  <c r="H1606" i="1"/>
  <c r="R1606" i="1" s="1"/>
  <c r="S1606" i="1" s="1"/>
  <c r="H1605" i="1"/>
  <c r="R1605" i="1" s="1"/>
  <c r="S1605" i="1" s="1"/>
  <c r="H1604" i="1"/>
  <c r="R1604" i="1" s="1"/>
  <c r="S1604" i="1" s="1"/>
  <c r="H1603" i="1"/>
  <c r="R1603" i="1" s="1"/>
  <c r="S1603" i="1" s="1"/>
  <c r="H1602" i="1"/>
  <c r="R1602" i="1" s="1"/>
  <c r="S1602" i="1" s="1"/>
  <c r="H1601" i="1"/>
  <c r="R1601" i="1" s="1"/>
  <c r="S1601" i="1" s="1"/>
  <c r="H1599" i="1"/>
  <c r="R1599" i="1" s="1"/>
  <c r="S1599" i="1" s="1"/>
  <c r="H1598" i="1"/>
  <c r="R1598" i="1" s="1"/>
  <c r="S1598" i="1" s="1"/>
  <c r="Q1597" i="1"/>
  <c r="H1597" i="1"/>
  <c r="R1597" i="1" s="1"/>
  <c r="S1597" i="1" s="1"/>
  <c r="H1596" i="1"/>
  <c r="R1596" i="1" s="1"/>
  <c r="S1596" i="1" s="1"/>
  <c r="H1595" i="1"/>
  <c r="R1595" i="1" s="1"/>
  <c r="S1595" i="1" s="1"/>
  <c r="H1594" i="1"/>
  <c r="R1594" i="1" s="1"/>
  <c r="S1594" i="1" s="1"/>
  <c r="H1593" i="1"/>
  <c r="R1593" i="1" s="1"/>
  <c r="S1593" i="1" s="1"/>
  <c r="H1592" i="1"/>
  <c r="R1592" i="1" s="1"/>
  <c r="S1592" i="1" s="1"/>
  <c r="H1591" i="1"/>
  <c r="R1591" i="1" s="1"/>
  <c r="S1591" i="1" s="1"/>
  <c r="H1590" i="1"/>
  <c r="R1590" i="1" s="1"/>
  <c r="S1590" i="1" s="1"/>
  <c r="Q1589" i="1"/>
  <c r="H1589" i="1"/>
  <c r="R1589" i="1" s="1"/>
  <c r="S1589" i="1" s="1"/>
  <c r="H1588" i="1"/>
  <c r="R1588" i="1" s="1"/>
  <c r="S1588" i="1" s="1"/>
  <c r="H1586" i="1"/>
  <c r="R1586" i="1" s="1"/>
  <c r="S1586" i="1" s="1"/>
  <c r="H1585" i="1"/>
  <c r="R1585" i="1" s="1"/>
  <c r="S1585" i="1" s="1"/>
  <c r="H1584" i="1"/>
  <c r="R1584" i="1" s="1"/>
  <c r="S1584" i="1" s="1"/>
  <c r="H1583" i="1"/>
  <c r="R1583" i="1" s="1"/>
  <c r="S1583" i="1" s="1"/>
  <c r="H1582" i="1"/>
  <c r="R1582" i="1" s="1"/>
  <c r="S1582" i="1" s="1"/>
  <c r="H1581" i="1"/>
  <c r="R1581" i="1" s="1"/>
  <c r="S1581" i="1" s="1"/>
  <c r="H1580" i="1"/>
  <c r="R1580" i="1" s="1"/>
  <c r="S1580" i="1" s="1"/>
  <c r="H1579" i="1"/>
  <c r="R1579" i="1" s="1"/>
  <c r="S1579" i="1" s="1"/>
  <c r="H1578" i="1"/>
  <c r="R1578" i="1" s="1"/>
  <c r="S1578" i="1" s="1"/>
  <c r="H1577" i="1"/>
  <c r="R1577" i="1" s="1"/>
  <c r="S1577" i="1" s="1"/>
  <c r="H1576" i="1"/>
  <c r="R1576" i="1" s="1"/>
  <c r="S1576" i="1" s="1"/>
  <c r="H1575" i="1"/>
  <c r="R1575" i="1" s="1"/>
  <c r="S1575" i="1" s="1"/>
  <c r="H1573" i="1"/>
  <c r="R1573" i="1" s="1"/>
  <c r="S1573" i="1" s="1"/>
  <c r="H1572" i="1"/>
  <c r="Q1572" i="1" s="1"/>
  <c r="H1571" i="1"/>
  <c r="R1571" i="1" s="1"/>
  <c r="S1571" i="1" s="1"/>
  <c r="H1570" i="1"/>
  <c r="Q1570" i="1" s="1"/>
  <c r="H1568" i="1"/>
  <c r="R1568" i="1" s="1"/>
  <c r="S1568" i="1" s="1"/>
  <c r="H1566" i="1"/>
  <c r="H1564" i="1"/>
  <c r="R1564" i="1" s="1"/>
  <c r="S1564" i="1" s="1"/>
  <c r="O1562" i="1"/>
  <c r="N1562" i="1"/>
  <c r="O1561" i="1"/>
  <c r="N1561" i="1"/>
  <c r="O1560" i="1"/>
  <c r="N1560" i="1"/>
  <c r="O1559" i="1"/>
  <c r="N1559" i="1"/>
  <c r="O1558" i="1"/>
  <c r="N1558" i="1"/>
  <c r="O1557" i="1"/>
  <c r="N1557" i="1"/>
  <c r="O1556" i="1"/>
  <c r="N1556" i="1"/>
  <c r="O1555" i="1"/>
  <c r="N1555" i="1"/>
  <c r="O1554" i="1"/>
  <c r="N1554" i="1"/>
  <c r="O1553" i="1"/>
  <c r="N1553" i="1"/>
  <c r="O1552" i="1"/>
  <c r="N1552" i="1"/>
  <c r="O1551" i="1"/>
  <c r="N1551" i="1"/>
  <c r="O1549" i="1"/>
  <c r="N1549" i="1"/>
  <c r="O1548" i="1"/>
  <c r="N1548" i="1"/>
  <c r="O1547" i="1"/>
  <c r="N1547" i="1"/>
  <c r="O1546" i="1"/>
  <c r="N1546" i="1"/>
  <c r="O1545" i="1"/>
  <c r="N1545" i="1"/>
  <c r="O1544" i="1"/>
  <c r="N1544" i="1"/>
  <c r="O1543" i="1"/>
  <c r="N1543" i="1"/>
  <c r="O1542" i="1"/>
  <c r="N1542" i="1"/>
  <c r="O1541" i="1"/>
  <c r="N1541" i="1"/>
  <c r="O1540" i="1"/>
  <c r="N1540" i="1"/>
  <c r="O1539" i="1"/>
  <c r="N1539" i="1"/>
  <c r="O1538" i="1"/>
  <c r="N1538" i="1"/>
  <c r="O1537" i="1"/>
  <c r="N1537" i="1"/>
  <c r="O1536" i="1"/>
  <c r="N1536" i="1"/>
  <c r="O1535" i="1"/>
  <c r="N1535" i="1"/>
  <c r="O1534" i="1"/>
  <c r="N1534" i="1"/>
  <c r="O1533" i="1"/>
  <c r="N1533" i="1"/>
  <c r="O1532" i="1"/>
  <c r="N1532" i="1"/>
  <c r="O1531" i="1"/>
  <c r="N1531" i="1"/>
  <c r="O1530" i="1"/>
  <c r="N1530" i="1"/>
  <c r="O1529" i="1"/>
  <c r="N1529" i="1"/>
  <c r="O1528" i="1"/>
  <c r="N1528" i="1"/>
  <c r="O1527" i="1"/>
  <c r="N1527" i="1"/>
  <c r="O1526" i="1"/>
  <c r="N1526" i="1"/>
  <c r="O1525" i="1"/>
  <c r="N1525" i="1"/>
  <c r="O1524" i="1"/>
  <c r="N1524" i="1"/>
  <c r="O1523" i="1"/>
  <c r="N1523" i="1"/>
  <c r="O1522" i="1"/>
  <c r="N1522" i="1"/>
  <c r="O1521" i="1"/>
  <c r="N1521" i="1"/>
  <c r="O1519" i="1"/>
  <c r="N1519" i="1"/>
  <c r="J1519" i="1"/>
  <c r="O1518" i="1"/>
  <c r="N1518" i="1"/>
  <c r="J1518" i="1"/>
  <c r="H1518" i="1" s="1"/>
  <c r="O1517" i="1"/>
  <c r="N1517" i="1"/>
  <c r="J1517" i="1"/>
  <c r="H1517" i="1" s="1"/>
  <c r="R1517" i="1" s="1"/>
  <c r="S1517" i="1" s="1"/>
  <c r="R1516" i="1"/>
  <c r="S1516" i="1" s="1"/>
  <c r="O1516" i="1"/>
  <c r="N1516" i="1"/>
  <c r="J1516" i="1"/>
  <c r="H1516" i="1" s="1"/>
  <c r="Q1516" i="1" s="1"/>
  <c r="O1515" i="1"/>
  <c r="N1515" i="1"/>
  <c r="J1515" i="1"/>
  <c r="O1514" i="1"/>
  <c r="N1514" i="1"/>
  <c r="J1514" i="1"/>
  <c r="H1514" i="1" s="1"/>
  <c r="O1513" i="1"/>
  <c r="N1513" i="1"/>
  <c r="J1513" i="1"/>
  <c r="H1513" i="1" s="1"/>
  <c r="R1513" i="1" s="1"/>
  <c r="S1513" i="1" s="1"/>
  <c r="O1512" i="1"/>
  <c r="N1512" i="1"/>
  <c r="J1512" i="1"/>
  <c r="O1511" i="1"/>
  <c r="N1511" i="1"/>
  <c r="J1511" i="1"/>
  <c r="O1510" i="1"/>
  <c r="N1510" i="1"/>
  <c r="J1510" i="1"/>
  <c r="H1510" i="1" s="1"/>
  <c r="R1510" i="1" s="1"/>
  <c r="S1510" i="1" s="1"/>
  <c r="R1509" i="1"/>
  <c r="S1509" i="1" s="1"/>
  <c r="O1509" i="1"/>
  <c r="N1509" i="1"/>
  <c r="J1509" i="1"/>
  <c r="H1509" i="1"/>
  <c r="O1508" i="1"/>
  <c r="N1508" i="1"/>
  <c r="J1508" i="1"/>
  <c r="H1508" i="1" s="1"/>
  <c r="R1508" i="1" s="1"/>
  <c r="S1508" i="1" s="1"/>
  <c r="O1506" i="1"/>
  <c r="N1506" i="1"/>
  <c r="J1506" i="1"/>
  <c r="O1505" i="1"/>
  <c r="N1505" i="1"/>
  <c r="J1505" i="1"/>
  <c r="H1505" i="1"/>
  <c r="R1505" i="1" s="1"/>
  <c r="S1505" i="1" s="1"/>
  <c r="O1504" i="1"/>
  <c r="N1504" i="1"/>
  <c r="J1504" i="1"/>
  <c r="H1504" i="1" s="1"/>
  <c r="R1504" i="1" s="1"/>
  <c r="S1504" i="1" s="1"/>
  <c r="O1503" i="1"/>
  <c r="N1503" i="1"/>
  <c r="J1503" i="1"/>
  <c r="O1502" i="1"/>
  <c r="N1502" i="1"/>
  <c r="J1502" i="1"/>
  <c r="H1502" i="1" s="1"/>
  <c r="R1502" i="1" s="1"/>
  <c r="S1502" i="1" s="1"/>
  <c r="O1501" i="1"/>
  <c r="N1501" i="1"/>
  <c r="J1501" i="1"/>
  <c r="H1501" i="1" s="1"/>
  <c r="O1500" i="1"/>
  <c r="N1500" i="1"/>
  <c r="J1500" i="1"/>
  <c r="H1500" i="1" s="1"/>
  <c r="R1500" i="1" s="1"/>
  <c r="S1500" i="1" s="1"/>
  <c r="O1499" i="1"/>
  <c r="N1499" i="1"/>
  <c r="J1499" i="1"/>
  <c r="H1499" i="1" s="1"/>
  <c r="O1498" i="1"/>
  <c r="N1498" i="1"/>
  <c r="J1498" i="1"/>
  <c r="O1497" i="1"/>
  <c r="N1497" i="1"/>
  <c r="J1497" i="1"/>
  <c r="Q1497" i="1" s="1"/>
  <c r="H1497" i="1"/>
  <c r="R1497" i="1" s="1"/>
  <c r="S1497" i="1" s="1"/>
  <c r="O1496" i="1"/>
  <c r="N1496" i="1"/>
  <c r="J1496" i="1"/>
  <c r="H1496" i="1" s="1"/>
  <c r="R1496" i="1" s="1"/>
  <c r="S1496" i="1" s="1"/>
  <c r="O1495" i="1"/>
  <c r="N1495" i="1"/>
  <c r="J1495" i="1"/>
  <c r="H1495" i="1" s="1"/>
  <c r="H1493" i="1"/>
  <c r="Q1493" i="1" s="1"/>
  <c r="H1491" i="1"/>
  <c r="R1491" i="1" s="1"/>
  <c r="S1491" i="1" s="1"/>
  <c r="H1489" i="1"/>
  <c r="H1487" i="1"/>
  <c r="J1485" i="1"/>
  <c r="H1485" i="1" s="1"/>
  <c r="J1484" i="1"/>
  <c r="H1484" i="1" s="1"/>
  <c r="R1484" i="1" s="1"/>
  <c r="S1484" i="1" s="1"/>
  <c r="J1483" i="1"/>
  <c r="H1483" i="1" s="1"/>
  <c r="R1483" i="1" s="1"/>
  <c r="S1483" i="1" s="1"/>
  <c r="J1482" i="1"/>
  <c r="J1481" i="1"/>
  <c r="J1480" i="1"/>
  <c r="H1480" i="1" s="1"/>
  <c r="R1480" i="1" s="1"/>
  <c r="S1480" i="1" s="1"/>
  <c r="J1479" i="1"/>
  <c r="H1479" i="1" s="1"/>
  <c r="R1479" i="1" s="1"/>
  <c r="S1479" i="1" s="1"/>
  <c r="J1478" i="1"/>
  <c r="H1478" i="1" s="1"/>
  <c r="J1477" i="1"/>
  <c r="H1477" i="1" s="1"/>
  <c r="J1476" i="1"/>
  <c r="J1475" i="1"/>
  <c r="H1475" i="1" s="1"/>
  <c r="R1475" i="1" s="1"/>
  <c r="S1475" i="1" s="1"/>
  <c r="J1474" i="1"/>
  <c r="J1473" i="1"/>
  <c r="H1473" i="1"/>
  <c r="R1473" i="1" s="1"/>
  <c r="S1473" i="1" s="1"/>
  <c r="J1472" i="1"/>
  <c r="H1472" i="1" s="1"/>
  <c r="R1472" i="1" s="1"/>
  <c r="S1472" i="1" s="1"/>
  <c r="J1471" i="1"/>
  <c r="H1471" i="1" s="1"/>
  <c r="Q1471" i="1" s="1"/>
  <c r="J1469" i="1"/>
  <c r="J1468" i="1"/>
  <c r="H1468" i="1" s="1"/>
  <c r="J1467" i="1"/>
  <c r="H1467" i="1" s="1"/>
  <c r="R1467" i="1" s="1"/>
  <c r="S1467" i="1" s="1"/>
  <c r="J1466" i="1"/>
  <c r="H1466" i="1" s="1"/>
  <c r="R1466" i="1" s="1"/>
  <c r="S1466" i="1" s="1"/>
  <c r="J1465" i="1"/>
  <c r="J1464" i="1"/>
  <c r="H1464" i="1" s="1"/>
  <c r="J1463" i="1"/>
  <c r="H1463" i="1" s="1"/>
  <c r="R1463" i="1" s="1"/>
  <c r="S1463" i="1" s="1"/>
  <c r="J1462" i="1"/>
  <c r="H1462" i="1" s="1"/>
  <c r="J1461" i="1"/>
  <c r="J1460" i="1"/>
  <c r="H1460" i="1" s="1"/>
  <c r="J1459" i="1"/>
  <c r="H1459" i="1" s="1"/>
  <c r="R1459" i="1" s="1"/>
  <c r="S1459" i="1" s="1"/>
  <c r="J1458" i="1"/>
  <c r="H1458" i="1" s="1"/>
  <c r="R1458" i="1" s="1"/>
  <c r="S1458" i="1" s="1"/>
  <c r="J1457" i="1"/>
  <c r="J1456" i="1"/>
  <c r="H1456" i="1" s="1"/>
  <c r="J1455" i="1"/>
  <c r="J1453" i="1"/>
  <c r="J1452" i="1"/>
  <c r="H1452" i="1" s="1"/>
  <c r="R1452" i="1" s="1"/>
  <c r="S1452" i="1" s="1"/>
  <c r="J1451" i="1"/>
  <c r="H1451" i="1"/>
  <c r="J1450" i="1"/>
  <c r="H1450" i="1" s="1"/>
  <c r="R1450" i="1" s="1"/>
  <c r="S1450" i="1" s="1"/>
  <c r="J1449" i="1"/>
  <c r="H1449" i="1" s="1"/>
  <c r="R1449" i="1" s="1"/>
  <c r="S1449" i="1" s="1"/>
  <c r="J1448" i="1"/>
  <c r="H1448" i="1" s="1"/>
  <c r="J1446" i="1"/>
  <c r="H1446" i="1" s="1"/>
  <c r="J1445" i="1"/>
  <c r="J1444" i="1"/>
  <c r="H1444" i="1"/>
  <c r="J1443" i="1"/>
  <c r="H1443" i="1" s="1"/>
  <c r="J1442" i="1"/>
  <c r="H1442" i="1" s="1"/>
  <c r="R1442" i="1" s="1"/>
  <c r="S1442" i="1" s="1"/>
  <c r="J1441" i="1"/>
  <c r="H1441" i="1" s="1"/>
  <c r="R1441" i="1" s="1"/>
  <c r="S1441" i="1" s="1"/>
  <c r="O1439" i="1"/>
  <c r="N1439" i="1"/>
  <c r="J1439" i="1"/>
  <c r="O1438" i="1"/>
  <c r="N1438" i="1"/>
  <c r="J1438" i="1"/>
  <c r="O1437" i="1"/>
  <c r="N1437" i="1"/>
  <c r="J1437" i="1"/>
  <c r="H1437" i="1" s="1"/>
  <c r="O1436" i="1"/>
  <c r="N1436" i="1"/>
  <c r="J1436" i="1"/>
  <c r="O1435" i="1"/>
  <c r="N1435" i="1"/>
  <c r="J1435" i="1"/>
  <c r="H1435" i="1" s="1"/>
  <c r="R1435" i="1" s="1"/>
  <c r="S1435" i="1" s="1"/>
  <c r="O1434" i="1"/>
  <c r="N1434" i="1"/>
  <c r="J1434" i="1"/>
  <c r="H1434" i="1" s="1"/>
  <c r="R1434" i="1" s="1"/>
  <c r="S1434" i="1" s="1"/>
  <c r="Q1433" i="1"/>
  <c r="O1433" i="1"/>
  <c r="N1433" i="1"/>
  <c r="J1433" i="1"/>
  <c r="H1433" i="1" s="1"/>
  <c r="R1433" i="1" s="1"/>
  <c r="S1433" i="1" s="1"/>
  <c r="O1432" i="1"/>
  <c r="N1432" i="1"/>
  <c r="J1432" i="1"/>
  <c r="H1432" i="1"/>
  <c r="R1432" i="1" s="1"/>
  <c r="S1432" i="1" s="1"/>
  <c r="O1431" i="1"/>
  <c r="N1431" i="1"/>
  <c r="J1431" i="1"/>
  <c r="O1430" i="1"/>
  <c r="N1430" i="1"/>
  <c r="J1430" i="1"/>
  <c r="H1430" i="1" s="1"/>
  <c r="R1430" i="1" s="1"/>
  <c r="S1430" i="1" s="1"/>
  <c r="O1429" i="1"/>
  <c r="N1429" i="1"/>
  <c r="J1429" i="1"/>
  <c r="H1429" i="1" s="1"/>
  <c r="R1429" i="1" s="1"/>
  <c r="S1429" i="1" s="1"/>
  <c r="O1428" i="1"/>
  <c r="N1428" i="1"/>
  <c r="J1428" i="1"/>
  <c r="O1427" i="1"/>
  <c r="N1427" i="1"/>
  <c r="J1427" i="1"/>
  <c r="H1427" i="1" s="1"/>
  <c r="R1427" i="1" s="1"/>
  <c r="S1427" i="1" s="1"/>
  <c r="O1426" i="1"/>
  <c r="N1426" i="1"/>
  <c r="J1426" i="1"/>
  <c r="H1426" i="1" s="1"/>
  <c r="R1426" i="1" s="1"/>
  <c r="S1426" i="1" s="1"/>
  <c r="O1425" i="1"/>
  <c r="N1425" i="1"/>
  <c r="J1425" i="1"/>
  <c r="O1424" i="1"/>
  <c r="N1424" i="1"/>
  <c r="J1424" i="1"/>
  <c r="H1424" i="1" s="1"/>
  <c r="R1424" i="1" s="1"/>
  <c r="S1424" i="1" s="1"/>
  <c r="O1423" i="1"/>
  <c r="N1423" i="1"/>
  <c r="J1423" i="1"/>
  <c r="H1423" i="1" s="1"/>
  <c r="R1423" i="1" s="1"/>
  <c r="S1423" i="1" s="1"/>
  <c r="O1422" i="1"/>
  <c r="N1422" i="1"/>
  <c r="J1422" i="1"/>
  <c r="H1422" i="1" s="1"/>
  <c r="R1422" i="1" s="1"/>
  <c r="S1422" i="1" s="1"/>
  <c r="O1421" i="1"/>
  <c r="N1421" i="1"/>
  <c r="J1421" i="1"/>
  <c r="O1420" i="1"/>
  <c r="N1420" i="1"/>
  <c r="J1420" i="1"/>
  <c r="H1420" i="1"/>
  <c r="Q1420" i="1" s="1"/>
  <c r="O1419" i="1"/>
  <c r="N1419" i="1"/>
  <c r="J1419" i="1"/>
  <c r="H1419" i="1"/>
  <c r="O1418" i="1"/>
  <c r="N1418" i="1"/>
  <c r="J1418" i="1"/>
  <c r="H1418" i="1"/>
  <c r="R1418" i="1" s="1"/>
  <c r="S1418" i="1" s="1"/>
  <c r="O1417" i="1"/>
  <c r="N1417" i="1"/>
  <c r="J1417" i="1"/>
  <c r="O1416" i="1"/>
  <c r="N1416" i="1"/>
  <c r="J1416" i="1"/>
  <c r="H1416" i="1" s="1"/>
  <c r="R1416" i="1" s="1"/>
  <c r="S1416" i="1" s="1"/>
  <c r="O1415" i="1"/>
  <c r="N1415" i="1"/>
  <c r="J1415" i="1"/>
  <c r="H1415" i="1" s="1"/>
  <c r="R1415" i="1" s="1"/>
  <c r="S1415" i="1" s="1"/>
  <c r="O1413" i="1"/>
  <c r="N1413" i="1"/>
  <c r="H1413" i="1"/>
  <c r="R1413" i="1" s="1"/>
  <c r="S1413" i="1" s="1"/>
  <c r="O1412" i="1"/>
  <c r="N1412" i="1"/>
  <c r="H1412" i="1"/>
  <c r="Q1412" i="1" s="1"/>
  <c r="O1411" i="1"/>
  <c r="N1411" i="1"/>
  <c r="H1411" i="1"/>
  <c r="O1410" i="1"/>
  <c r="N1410" i="1"/>
  <c r="H1410" i="1"/>
  <c r="Q1410" i="1" s="1"/>
  <c r="O1409" i="1"/>
  <c r="N1409" i="1"/>
  <c r="H1409" i="1"/>
  <c r="R1409" i="1" s="1"/>
  <c r="S1409" i="1" s="1"/>
  <c r="O1407" i="1"/>
  <c r="N1407" i="1"/>
  <c r="J1407" i="1"/>
  <c r="H1407" i="1" s="1"/>
  <c r="R1407" i="1" s="1"/>
  <c r="S1407" i="1" s="1"/>
  <c r="O1406" i="1"/>
  <c r="N1406" i="1"/>
  <c r="J1406" i="1"/>
  <c r="O1405" i="1"/>
  <c r="N1405" i="1"/>
  <c r="J1405" i="1"/>
  <c r="O1403" i="1"/>
  <c r="N1403" i="1"/>
  <c r="J1403" i="1"/>
  <c r="H1403" i="1"/>
  <c r="R1403" i="1" s="1"/>
  <c r="S1403" i="1" s="1"/>
  <c r="O1402" i="1"/>
  <c r="N1402" i="1"/>
  <c r="J1402" i="1"/>
  <c r="H1402" i="1" s="1"/>
  <c r="R1402" i="1" s="1"/>
  <c r="S1402" i="1" s="1"/>
  <c r="O1401" i="1"/>
  <c r="N1401" i="1"/>
  <c r="J1401" i="1"/>
  <c r="H1401" i="1" s="1"/>
  <c r="R1401" i="1" s="1"/>
  <c r="S1401" i="1" s="1"/>
  <c r="R1399" i="1"/>
  <c r="S1399" i="1" s="1"/>
  <c r="Q1399" i="1"/>
  <c r="R1398" i="1"/>
  <c r="S1398" i="1" s="1"/>
  <c r="Q1398" i="1"/>
  <c r="R1397" i="1"/>
  <c r="S1397" i="1" s="1"/>
  <c r="Q1397" i="1"/>
  <c r="R1396" i="1"/>
  <c r="S1396" i="1" s="1"/>
  <c r="Q1396" i="1"/>
  <c r="R1394" i="1"/>
  <c r="S1394" i="1" s="1"/>
  <c r="Q1394" i="1"/>
  <c r="R1393" i="1"/>
  <c r="S1393" i="1" s="1"/>
  <c r="Q1393" i="1"/>
  <c r="R1392" i="1"/>
  <c r="S1392" i="1" s="1"/>
  <c r="Q1392" i="1"/>
  <c r="R1391" i="1"/>
  <c r="S1391" i="1" s="1"/>
  <c r="Q1391" i="1"/>
  <c r="O1389" i="1"/>
  <c r="N1389" i="1"/>
  <c r="J1389" i="1"/>
  <c r="Q1388" i="1"/>
  <c r="O1388" i="1"/>
  <c r="N1388" i="1"/>
  <c r="J1388" i="1"/>
  <c r="H1388" i="1" s="1"/>
  <c r="R1388" i="1" s="1"/>
  <c r="S1388" i="1" s="1"/>
  <c r="O1387" i="1"/>
  <c r="N1387" i="1"/>
  <c r="J1387" i="1"/>
  <c r="O1386" i="1"/>
  <c r="N1386" i="1"/>
  <c r="J1386" i="1"/>
  <c r="O1385" i="1"/>
  <c r="N1385" i="1"/>
  <c r="J1385" i="1"/>
  <c r="H1385" i="1" s="1"/>
  <c r="R1385" i="1" s="1"/>
  <c r="S1385" i="1" s="1"/>
  <c r="O1384" i="1"/>
  <c r="N1384" i="1"/>
  <c r="J1384" i="1"/>
  <c r="O1383" i="1"/>
  <c r="N1383" i="1"/>
  <c r="J1383" i="1"/>
  <c r="H1383" i="1" s="1"/>
  <c r="R1383" i="1" s="1"/>
  <c r="S1383" i="1" s="1"/>
  <c r="O1382" i="1"/>
  <c r="N1382" i="1"/>
  <c r="J1382" i="1"/>
  <c r="O1381" i="1"/>
  <c r="N1381" i="1"/>
  <c r="J1381" i="1"/>
  <c r="O1380" i="1"/>
  <c r="N1380" i="1"/>
  <c r="J1380" i="1"/>
  <c r="O1379" i="1"/>
  <c r="N1379" i="1"/>
  <c r="J1379" i="1"/>
  <c r="O1378" i="1"/>
  <c r="N1378" i="1"/>
  <c r="J1378" i="1"/>
  <c r="O1377" i="1"/>
  <c r="N1377" i="1"/>
  <c r="J1377" i="1"/>
  <c r="H1377" i="1" s="1"/>
  <c r="R1377" i="1" s="1"/>
  <c r="S1377" i="1" s="1"/>
  <c r="O1376" i="1"/>
  <c r="N1376" i="1"/>
  <c r="J1376" i="1"/>
  <c r="H1376" i="1" s="1"/>
  <c r="R1376" i="1" s="1"/>
  <c r="S1376" i="1" s="1"/>
  <c r="O1375" i="1"/>
  <c r="N1375" i="1"/>
  <c r="J1375" i="1"/>
  <c r="H1375" i="1" s="1"/>
  <c r="R1375" i="1" s="1"/>
  <c r="S1375" i="1" s="1"/>
  <c r="O1374" i="1"/>
  <c r="N1374" i="1"/>
  <c r="J1374" i="1"/>
  <c r="O1373" i="1"/>
  <c r="N1373" i="1"/>
  <c r="J1373" i="1"/>
  <c r="O1372" i="1"/>
  <c r="N1372" i="1"/>
  <c r="J1372" i="1"/>
  <c r="H1372" i="1" s="1"/>
  <c r="R1372" i="1" s="1"/>
  <c r="S1372" i="1" s="1"/>
  <c r="O1371" i="1"/>
  <c r="N1371" i="1"/>
  <c r="J1371" i="1"/>
  <c r="O1370" i="1"/>
  <c r="N1370" i="1"/>
  <c r="J1370" i="1"/>
  <c r="O1369" i="1"/>
  <c r="N1369" i="1"/>
  <c r="J1369" i="1"/>
  <c r="O1368" i="1"/>
  <c r="N1368" i="1"/>
  <c r="J1368" i="1"/>
  <c r="H1368" i="1" s="1"/>
  <c r="R1368" i="1" s="1"/>
  <c r="S1368" i="1" s="1"/>
  <c r="O1367" i="1"/>
  <c r="N1367" i="1"/>
  <c r="J1367" i="1"/>
  <c r="O1366" i="1"/>
  <c r="N1366" i="1"/>
  <c r="J1366" i="1"/>
  <c r="O1364" i="1"/>
  <c r="N1364" i="1"/>
  <c r="J1364" i="1"/>
  <c r="O1363" i="1"/>
  <c r="N1363" i="1"/>
  <c r="J1363" i="1"/>
  <c r="H1363" i="1" s="1"/>
  <c r="R1363" i="1" s="1"/>
  <c r="S1363" i="1" s="1"/>
  <c r="O1362" i="1"/>
  <c r="N1362" i="1"/>
  <c r="J1362" i="1"/>
  <c r="O1361" i="1"/>
  <c r="N1361" i="1"/>
  <c r="J1361" i="1"/>
  <c r="O1360" i="1"/>
  <c r="N1360" i="1"/>
  <c r="J1360" i="1"/>
  <c r="H1360" i="1" s="1"/>
  <c r="R1360" i="1" s="1"/>
  <c r="S1360" i="1" s="1"/>
  <c r="O1359" i="1"/>
  <c r="N1359" i="1"/>
  <c r="J1359" i="1"/>
  <c r="H1359" i="1" s="1"/>
  <c r="R1359" i="1" s="1"/>
  <c r="S1359" i="1" s="1"/>
  <c r="O1358" i="1"/>
  <c r="N1358" i="1"/>
  <c r="J1358" i="1"/>
  <c r="O1357" i="1"/>
  <c r="N1357" i="1"/>
  <c r="J1357" i="1"/>
  <c r="H1357" i="1" s="1"/>
  <c r="R1357" i="1" s="1"/>
  <c r="S1357" i="1" s="1"/>
  <c r="O1356" i="1"/>
  <c r="N1356" i="1"/>
  <c r="J1356" i="1"/>
  <c r="O1355" i="1"/>
  <c r="N1355" i="1"/>
  <c r="J1355" i="1"/>
  <c r="O1354" i="1"/>
  <c r="N1354" i="1"/>
  <c r="J1354" i="1"/>
  <c r="O1353" i="1"/>
  <c r="N1353" i="1"/>
  <c r="J1353" i="1"/>
  <c r="O1352" i="1"/>
  <c r="N1352" i="1"/>
  <c r="J1352" i="1"/>
  <c r="H1352" i="1" s="1"/>
  <c r="R1352" i="1" s="1"/>
  <c r="S1352" i="1" s="1"/>
  <c r="R1351" i="1"/>
  <c r="S1351" i="1" s="1"/>
  <c r="O1351" i="1"/>
  <c r="N1351" i="1"/>
  <c r="J1351" i="1"/>
  <c r="H1351" i="1" s="1"/>
  <c r="O1350" i="1"/>
  <c r="N1350" i="1"/>
  <c r="J1350" i="1"/>
  <c r="O1349" i="1"/>
  <c r="N1349" i="1"/>
  <c r="J1349" i="1"/>
  <c r="O1348" i="1"/>
  <c r="N1348" i="1"/>
  <c r="J1348" i="1"/>
  <c r="O1347" i="1"/>
  <c r="N1347" i="1"/>
  <c r="J1347" i="1"/>
  <c r="O1346" i="1"/>
  <c r="N1346" i="1"/>
  <c r="J1346" i="1"/>
  <c r="O1345" i="1"/>
  <c r="N1345" i="1"/>
  <c r="J1345" i="1"/>
  <c r="H1345" i="1" s="1"/>
  <c r="R1345" i="1" s="1"/>
  <c r="S1345" i="1" s="1"/>
  <c r="O1344" i="1"/>
  <c r="N1344" i="1"/>
  <c r="J1344" i="1"/>
  <c r="H1344" i="1" s="1"/>
  <c r="R1344" i="1" s="1"/>
  <c r="S1344" i="1" s="1"/>
  <c r="O1343" i="1"/>
  <c r="N1343" i="1"/>
  <c r="J1343" i="1"/>
  <c r="H1343" i="1" s="1"/>
  <c r="R1343" i="1" s="1"/>
  <c r="S1343" i="1" s="1"/>
  <c r="Q1342" i="1"/>
  <c r="O1342" i="1"/>
  <c r="N1342" i="1"/>
  <c r="J1342" i="1"/>
  <c r="H1342" i="1" s="1"/>
  <c r="R1342" i="1" s="1"/>
  <c r="S1342" i="1" s="1"/>
  <c r="O1341" i="1"/>
  <c r="N1341" i="1"/>
  <c r="J1341" i="1"/>
  <c r="H1341" i="1" s="1"/>
  <c r="R1341" i="1" s="1"/>
  <c r="S1341" i="1" s="1"/>
  <c r="O1339" i="1"/>
  <c r="N1339" i="1"/>
  <c r="J1339" i="1"/>
  <c r="O1338" i="1"/>
  <c r="N1338" i="1"/>
  <c r="J1338" i="1"/>
  <c r="O1337" i="1"/>
  <c r="N1337" i="1"/>
  <c r="J1337" i="1"/>
  <c r="H1337" i="1" s="1"/>
  <c r="R1337" i="1" s="1"/>
  <c r="S1337" i="1" s="1"/>
  <c r="O1336" i="1"/>
  <c r="N1336" i="1"/>
  <c r="J1336" i="1"/>
  <c r="O1335" i="1"/>
  <c r="N1335" i="1"/>
  <c r="J1335" i="1"/>
  <c r="O1334" i="1"/>
  <c r="N1334" i="1"/>
  <c r="J1334" i="1"/>
  <c r="O1333" i="1"/>
  <c r="N1333" i="1"/>
  <c r="J1333" i="1"/>
  <c r="H1333" i="1" s="1"/>
  <c r="R1333" i="1" s="1"/>
  <c r="S1333" i="1" s="1"/>
  <c r="O1332" i="1"/>
  <c r="N1332" i="1"/>
  <c r="J1332" i="1"/>
  <c r="O1331" i="1"/>
  <c r="N1331" i="1"/>
  <c r="J1331" i="1"/>
  <c r="O1330" i="1"/>
  <c r="N1330" i="1"/>
  <c r="J1330" i="1"/>
  <c r="O1329" i="1"/>
  <c r="N1329" i="1"/>
  <c r="J1329" i="1"/>
  <c r="H1329" i="1" s="1"/>
  <c r="R1329" i="1" s="1"/>
  <c r="S1329" i="1" s="1"/>
  <c r="O1328" i="1"/>
  <c r="N1328" i="1"/>
  <c r="J1328" i="1"/>
  <c r="O1327" i="1"/>
  <c r="N1327" i="1"/>
  <c r="J1327" i="1"/>
  <c r="O1326" i="1"/>
  <c r="N1326" i="1"/>
  <c r="J1326" i="1"/>
  <c r="O1325" i="1"/>
  <c r="N1325" i="1"/>
  <c r="J1325" i="1"/>
  <c r="H1325" i="1" s="1"/>
  <c r="R1325" i="1" s="1"/>
  <c r="S1325" i="1" s="1"/>
  <c r="O1324" i="1"/>
  <c r="N1324" i="1"/>
  <c r="J1324" i="1"/>
  <c r="H1324" i="1" s="1"/>
  <c r="R1324" i="1" s="1"/>
  <c r="S1324" i="1" s="1"/>
  <c r="O1323" i="1"/>
  <c r="N1323" i="1"/>
  <c r="J1323" i="1"/>
  <c r="H1323" i="1" s="1"/>
  <c r="R1323" i="1" s="1"/>
  <c r="S1323" i="1" s="1"/>
  <c r="O1322" i="1"/>
  <c r="N1322" i="1"/>
  <c r="J1322" i="1"/>
  <c r="H1322" i="1" s="1"/>
  <c r="R1322" i="1" s="1"/>
  <c r="S1322" i="1" s="1"/>
  <c r="Q1321" i="1"/>
  <c r="O1321" i="1"/>
  <c r="N1321" i="1"/>
  <c r="J1321" i="1"/>
  <c r="H1321" i="1" s="1"/>
  <c r="R1321" i="1" s="1"/>
  <c r="S1321" i="1" s="1"/>
  <c r="O1320" i="1"/>
  <c r="N1320" i="1"/>
  <c r="J1320" i="1"/>
  <c r="O1319" i="1"/>
  <c r="N1319" i="1"/>
  <c r="J1319" i="1"/>
  <c r="H1319" i="1"/>
  <c r="R1319" i="1" s="1"/>
  <c r="S1319" i="1" s="1"/>
  <c r="O1318" i="1"/>
  <c r="N1318" i="1"/>
  <c r="J1318" i="1"/>
  <c r="O1317" i="1"/>
  <c r="N1317" i="1"/>
  <c r="J1317" i="1"/>
  <c r="H1317" i="1" s="1"/>
  <c r="R1317" i="1" s="1"/>
  <c r="S1317" i="1" s="1"/>
  <c r="O1316" i="1"/>
  <c r="N1316" i="1"/>
  <c r="J1316" i="1"/>
  <c r="H1316" i="1" s="1"/>
  <c r="O1314" i="1"/>
  <c r="N1314" i="1"/>
  <c r="H1314" i="1"/>
  <c r="O1313" i="1"/>
  <c r="N1313" i="1"/>
  <c r="H1313" i="1"/>
  <c r="Q1313" i="1" s="1"/>
  <c r="Q1312" i="1"/>
  <c r="O1312" i="1"/>
  <c r="N1312" i="1"/>
  <c r="H1312" i="1"/>
  <c r="R1312" i="1" s="1"/>
  <c r="S1312" i="1" s="1"/>
  <c r="O1311" i="1"/>
  <c r="N1311" i="1"/>
  <c r="H1311" i="1"/>
  <c r="R1311" i="1" s="1"/>
  <c r="S1311" i="1" s="1"/>
  <c r="Q1310" i="1"/>
  <c r="O1310" i="1"/>
  <c r="N1310" i="1"/>
  <c r="H1310" i="1"/>
  <c r="R1310" i="1" s="1"/>
  <c r="S1310" i="1" s="1"/>
  <c r="O1309" i="1"/>
  <c r="N1309" i="1"/>
  <c r="H1309" i="1"/>
  <c r="O1308" i="1"/>
  <c r="N1308" i="1"/>
  <c r="H1308" i="1"/>
  <c r="Q1308" i="1" s="1"/>
  <c r="O1307" i="1"/>
  <c r="N1307" i="1"/>
  <c r="H1307" i="1"/>
  <c r="R1307" i="1" s="1"/>
  <c r="S1307" i="1" s="1"/>
  <c r="O1306" i="1"/>
  <c r="N1306" i="1"/>
  <c r="H1306" i="1"/>
  <c r="Q1306" i="1" s="1"/>
  <c r="O1305" i="1"/>
  <c r="N1305" i="1"/>
  <c r="H1305" i="1"/>
  <c r="O1304" i="1"/>
  <c r="N1304" i="1"/>
  <c r="H1304" i="1"/>
  <c r="R1304" i="1" s="1"/>
  <c r="S1304" i="1" s="1"/>
  <c r="Q1303" i="1"/>
  <c r="O1303" i="1"/>
  <c r="N1303" i="1"/>
  <c r="H1303" i="1"/>
  <c r="R1303" i="1" s="1"/>
  <c r="S1303" i="1" s="1"/>
  <c r="O1302" i="1"/>
  <c r="N1302" i="1"/>
  <c r="H1302" i="1"/>
  <c r="Q1302" i="1" s="1"/>
  <c r="O1301" i="1"/>
  <c r="N1301" i="1"/>
  <c r="H1301" i="1"/>
  <c r="O1300" i="1"/>
  <c r="N1300" i="1"/>
  <c r="H1300" i="1"/>
  <c r="Q1300" i="1" s="1"/>
  <c r="O1299" i="1"/>
  <c r="N1299" i="1"/>
  <c r="H1299" i="1"/>
  <c r="R1299" i="1" s="1"/>
  <c r="S1299" i="1" s="1"/>
  <c r="O1298" i="1"/>
  <c r="N1298" i="1"/>
  <c r="H1298" i="1"/>
  <c r="Q1298" i="1" s="1"/>
  <c r="O1297" i="1"/>
  <c r="N1297" i="1"/>
  <c r="H1297" i="1"/>
  <c r="R1297" i="1" s="1"/>
  <c r="S1297" i="1" s="1"/>
  <c r="O1296" i="1"/>
  <c r="N1296" i="1"/>
  <c r="H1296" i="1"/>
  <c r="O1295" i="1"/>
  <c r="N1295" i="1"/>
  <c r="H1295" i="1"/>
  <c r="R1295" i="1" s="1"/>
  <c r="S1295" i="1" s="1"/>
  <c r="Q1294" i="1"/>
  <c r="O1294" i="1"/>
  <c r="N1294" i="1"/>
  <c r="H1294" i="1"/>
  <c r="R1294" i="1" s="1"/>
  <c r="S1294" i="1" s="1"/>
  <c r="O1293" i="1"/>
  <c r="N1293" i="1"/>
  <c r="H1293" i="1"/>
  <c r="O1292" i="1"/>
  <c r="N1292" i="1"/>
  <c r="H1292" i="1"/>
  <c r="Q1291" i="1"/>
  <c r="O1291" i="1"/>
  <c r="N1291" i="1"/>
  <c r="H1291" i="1"/>
  <c r="R1291" i="1" s="1"/>
  <c r="S1291" i="1" s="1"/>
  <c r="O1289" i="1"/>
  <c r="N1289" i="1"/>
  <c r="H1289" i="1"/>
  <c r="O1288" i="1"/>
  <c r="N1288" i="1"/>
  <c r="H1288" i="1"/>
  <c r="Q1288" i="1" s="1"/>
  <c r="O1287" i="1"/>
  <c r="N1287" i="1"/>
  <c r="H1287" i="1"/>
  <c r="Q1287" i="1" s="1"/>
  <c r="O1286" i="1"/>
  <c r="N1286" i="1"/>
  <c r="H1286" i="1"/>
  <c r="O1285" i="1"/>
  <c r="N1285" i="1"/>
  <c r="H1285" i="1"/>
  <c r="O1284" i="1"/>
  <c r="N1284" i="1"/>
  <c r="H1284" i="1"/>
  <c r="O1283" i="1"/>
  <c r="N1283" i="1"/>
  <c r="H1283" i="1"/>
  <c r="O1282" i="1"/>
  <c r="N1282" i="1"/>
  <c r="H1282" i="1"/>
  <c r="O1281" i="1"/>
  <c r="N1281" i="1"/>
  <c r="H1281" i="1"/>
  <c r="O1280" i="1"/>
  <c r="N1280" i="1"/>
  <c r="H1280" i="1"/>
  <c r="Q1280" i="1" s="1"/>
  <c r="O1279" i="1"/>
  <c r="N1279" i="1"/>
  <c r="H1279" i="1"/>
  <c r="R1279" i="1" s="1"/>
  <c r="S1279" i="1" s="1"/>
  <c r="O1278" i="1"/>
  <c r="N1278" i="1"/>
  <c r="H1278" i="1"/>
  <c r="O1277" i="1"/>
  <c r="N1277" i="1"/>
  <c r="H1277" i="1"/>
  <c r="O1276" i="1"/>
  <c r="N1276" i="1"/>
  <c r="H1276" i="1"/>
  <c r="O1275" i="1"/>
  <c r="N1275" i="1"/>
  <c r="H1275" i="1"/>
  <c r="O1274" i="1"/>
  <c r="N1274" i="1"/>
  <c r="H1274" i="1"/>
  <c r="Q1273" i="1"/>
  <c r="O1273" i="1"/>
  <c r="N1273" i="1"/>
  <c r="H1273" i="1"/>
  <c r="R1273" i="1" s="1"/>
  <c r="S1273" i="1" s="1"/>
  <c r="O1272" i="1"/>
  <c r="N1272" i="1"/>
  <c r="H1272" i="1"/>
  <c r="Q1272" i="1" s="1"/>
  <c r="O1271" i="1"/>
  <c r="N1271" i="1"/>
  <c r="H1271" i="1"/>
  <c r="Q1271" i="1" s="1"/>
  <c r="O1270" i="1"/>
  <c r="N1270" i="1"/>
  <c r="H1270" i="1"/>
  <c r="R1270" i="1" s="1"/>
  <c r="S1270" i="1" s="1"/>
  <c r="O1269" i="1"/>
  <c r="N1269" i="1"/>
  <c r="H1269" i="1"/>
  <c r="R1269" i="1" s="1"/>
  <c r="S1269" i="1" s="1"/>
  <c r="O1268" i="1"/>
  <c r="N1268" i="1"/>
  <c r="H1268" i="1"/>
  <c r="R1268" i="1" s="1"/>
  <c r="S1268" i="1" s="1"/>
  <c r="O1267" i="1"/>
  <c r="N1267" i="1"/>
  <c r="H1267" i="1"/>
  <c r="O1266" i="1"/>
  <c r="N1266" i="1"/>
  <c r="H1266" i="1"/>
  <c r="Q1266" i="1" s="1"/>
  <c r="Q1264" i="1"/>
  <c r="O1264" i="1"/>
  <c r="N1264" i="1"/>
  <c r="H1264" i="1"/>
  <c r="R1264" i="1" s="1"/>
  <c r="S1264" i="1" s="1"/>
  <c r="O1263" i="1"/>
  <c r="N1263" i="1"/>
  <c r="H1263" i="1"/>
  <c r="Q1263" i="1" s="1"/>
  <c r="R1262" i="1"/>
  <c r="S1262" i="1" s="1"/>
  <c r="O1262" i="1"/>
  <c r="N1262" i="1"/>
  <c r="H1262" i="1"/>
  <c r="Q1262" i="1" s="1"/>
  <c r="O1261" i="1"/>
  <c r="N1261" i="1"/>
  <c r="H1261" i="1"/>
  <c r="R1261" i="1" s="1"/>
  <c r="S1261" i="1" s="1"/>
  <c r="O1260" i="1"/>
  <c r="N1260" i="1"/>
  <c r="H1260" i="1"/>
  <c r="O1259" i="1"/>
  <c r="N1259" i="1"/>
  <c r="H1259" i="1"/>
  <c r="R1259" i="1" s="1"/>
  <c r="S1259" i="1" s="1"/>
  <c r="O1258" i="1"/>
  <c r="N1258" i="1"/>
  <c r="H1258" i="1"/>
  <c r="O1257" i="1"/>
  <c r="N1257" i="1"/>
  <c r="H1257" i="1"/>
  <c r="O1256" i="1"/>
  <c r="N1256" i="1"/>
  <c r="H1256" i="1"/>
  <c r="R1256" i="1" s="1"/>
  <c r="S1256" i="1" s="1"/>
  <c r="R1255" i="1"/>
  <c r="S1255" i="1" s="1"/>
  <c r="O1255" i="1"/>
  <c r="N1255" i="1"/>
  <c r="H1255" i="1"/>
  <c r="Q1255" i="1" s="1"/>
  <c r="O1254" i="1"/>
  <c r="N1254" i="1"/>
  <c r="H1254" i="1"/>
  <c r="O1253" i="1"/>
  <c r="N1253" i="1"/>
  <c r="H1253" i="1"/>
  <c r="Q1253" i="1" s="1"/>
  <c r="O1252" i="1"/>
  <c r="N1252" i="1"/>
  <c r="H1252" i="1"/>
  <c r="O1251" i="1"/>
  <c r="N1251" i="1"/>
  <c r="H1251" i="1"/>
  <c r="R1251" i="1" s="1"/>
  <c r="S1251" i="1" s="1"/>
  <c r="O1250" i="1"/>
  <c r="N1250" i="1"/>
  <c r="H1250" i="1"/>
  <c r="O1249" i="1"/>
  <c r="N1249" i="1"/>
  <c r="H1249" i="1"/>
  <c r="Q1249" i="1" s="1"/>
  <c r="O1248" i="1"/>
  <c r="N1248" i="1"/>
  <c r="H1248" i="1"/>
  <c r="O1247" i="1"/>
  <c r="N1247" i="1"/>
  <c r="H1247" i="1"/>
  <c r="O1246" i="1"/>
  <c r="N1246" i="1"/>
  <c r="H1246" i="1"/>
  <c r="O1245" i="1"/>
  <c r="N1245" i="1"/>
  <c r="H1245" i="1"/>
  <c r="Q1245" i="1" s="1"/>
  <c r="O1244" i="1"/>
  <c r="N1244" i="1"/>
  <c r="H1244" i="1"/>
  <c r="R1244" i="1" s="1"/>
  <c r="S1244" i="1" s="1"/>
  <c r="O1243" i="1"/>
  <c r="N1243" i="1"/>
  <c r="H1243" i="1"/>
  <c r="Q1243" i="1" s="1"/>
  <c r="O1242" i="1"/>
  <c r="N1242" i="1"/>
  <c r="H1242" i="1"/>
  <c r="O1241" i="1"/>
  <c r="N1241" i="1"/>
  <c r="H1241" i="1"/>
  <c r="Q1241" i="1" s="1"/>
  <c r="J1239" i="1"/>
  <c r="H1239" i="1" s="1"/>
  <c r="R1239" i="1" s="1"/>
  <c r="S1239" i="1" s="1"/>
  <c r="J1237" i="1"/>
  <c r="H1237" i="1" s="1"/>
  <c r="R1237" i="1" s="1"/>
  <c r="S1237" i="1" s="1"/>
  <c r="J1235" i="1"/>
  <c r="H1235" i="1" s="1"/>
  <c r="R1235" i="1" s="1"/>
  <c r="S1235" i="1" s="1"/>
  <c r="J1234" i="1"/>
  <c r="J1233" i="1"/>
  <c r="H1233" i="1"/>
  <c r="R1233" i="1" s="1"/>
  <c r="S1233" i="1" s="1"/>
  <c r="J1232" i="1"/>
  <c r="H1232" i="1" s="1"/>
  <c r="R1232" i="1" s="1"/>
  <c r="S1232" i="1" s="1"/>
  <c r="J1231" i="1"/>
  <c r="J1230" i="1"/>
  <c r="J1229" i="1"/>
  <c r="H1229" i="1" s="1"/>
  <c r="J1228" i="1"/>
  <c r="H1228" i="1" s="1"/>
  <c r="R1228" i="1" s="1"/>
  <c r="S1228" i="1" s="1"/>
  <c r="J1227" i="1"/>
  <c r="H1227" i="1" s="1"/>
  <c r="R1227" i="1" s="1"/>
  <c r="S1227" i="1" s="1"/>
  <c r="J1226" i="1"/>
  <c r="J1225" i="1"/>
  <c r="J1224" i="1"/>
  <c r="H1224" i="1" s="1"/>
  <c r="R1224" i="1" s="1"/>
  <c r="S1224" i="1" s="1"/>
  <c r="J1223" i="1"/>
  <c r="H1223" i="1"/>
  <c r="R1223" i="1" s="1"/>
  <c r="S1223" i="1" s="1"/>
  <c r="J1222" i="1"/>
  <c r="J1221" i="1"/>
  <c r="J1220" i="1"/>
  <c r="H1220" i="1" s="1"/>
  <c r="R1220" i="1" s="1"/>
  <c r="S1220" i="1" s="1"/>
  <c r="J1219" i="1"/>
  <c r="H1219" i="1"/>
  <c r="R1219" i="1" s="1"/>
  <c r="S1219" i="1" s="1"/>
  <c r="J1218" i="1"/>
  <c r="J1217" i="1"/>
  <c r="H1217" i="1" s="1"/>
  <c r="R1217" i="1" s="1"/>
  <c r="S1217" i="1" s="1"/>
  <c r="J1216" i="1"/>
  <c r="J1215" i="1"/>
  <c r="J1214" i="1"/>
  <c r="J1213" i="1"/>
  <c r="H1213" i="1" s="1"/>
  <c r="R1213" i="1" s="1"/>
  <c r="S1213" i="1" s="1"/>
  <c r="J1212" i="1"/>
  <c r="H1212" i="1"/>
  <c r="R1212" i="1" s="1"/>
  <c r="S1212" i="1" s="1"/>
  <c r="J1211" i="1"/>
  <c r="H1211" i="1"/>
  <c r="R1211" i="1" s="1"/>
  <c r="S1211" i="1" s="1"/>
  <c r="J1210" i="1"/>
  <c r="J1209" i="1"/>
  <c r="J1208" i="1"/>
  <c r="H1208" i="1" s="1"/>
  <c r="R1208" i="1" s="1"/>
  <c r="S1208" i="1" s="1"/>
  <c r="J1207" i="1"/>
  <c r="J1206" i="1"/>
  <c r="H1206" i="1"/>
  <c r="R1206" i="1" s="1"/>
  <c r="S1206" i="1" s="1"/>
  <c r="J1205" i="1"/>
  <c r="H1205" i="1" s="1"/>
  <c r="R1205" i="1" s="1"/>
  <c r="S1205" i="1" s="1"/>
  <c r="J1204" i="1"/>
  <c r="J1202" i="1"/>
  <c r="J1201" i="1"/>
  <c r="H1201" i="1" s="1"/>
  <c r="J1200" i="1"/>
  <c r="H1200" i="1" s="1"/>
  <c r="R1200" i="1" s="1"/>
  <c r="S1200" i="1" s="1"/>
  <c r="J1199" i="1"/>
  <c r="H1199" i="1"/>
  <c r="J1198" i="1"/>
  <c r="H1198" i="1" s="1"/>
  <c r="R1198" i="1" s="1"/>
  <c r="S1198" i="1" s="1"/>
  <c r="J1197" i="1"/>
  <c r="H1197" i="1"/>
  <c r="R1197" i="1" s="1"/>
  <c r="S1197" i="1" s="1"/>
  <c r="J1196" i="1"/>
  <c r="J1195" i="1"/>
  <c r="J1194" i="1"/>
  <c r="H1194" i="1" s="1"/>
  <c r="R1194" i="1" s="1"/>
  <c r="S1194" i="1" s="1"/>
  <c r="S1193" i="1"/>
  <c r="J1193" i="1"/>
  <c r="H1193" i="1"/>
  <c r="R1193" i="1" s="1"/>
  <c r="J1192" i="1"/>
  <c r="J1191" i="1"/>
  <c r="R1190" i="1"/>
  <c r="S1190" i="1" s="1"/>
  <c r="J1190" i="1"/>
  <c r="H1190" i="1" s="1"/>
  <c r="J1189" i="1"/>
  <c r="H1189" i="1" s="1"/>
  <c r="R1189" i="1" s="1"/>
  <c r="S1189" i="1" s="1"/>
  <c r="J1188" i="1"/>
  <c r="J1187" i="1"/>
  <c r="J1186" i="1"/>
  <c r="H1186" i="1" s="1"/>
  <c r="R1186" i="1" s="1"/>
  <c r="S1186" i="1" s="1"/>
  <c r="J1185" i="1"/>
  <c r="H1185" i="1" s="1"/>
  <c r="R1185" i="1" s="1"/>
  <c r="S1185" i="1" s="1"/>
  <c r="J1184" i="1"/>
  <c r="J1183" i="1"/>
  <c r="J1182" i="1"/>
  <c r="H1182" i="1" s="1"/>
  <c r="R1182" i="1" s="1"/>
  <c r="S1182" i="1" s="1"/>
  <c r="J1181" i="1"/>
  <c r="J1180" i="1"/>
  <c r="J1179" i="1"/>
  <c r="J1178" i="1"/>
  <c r="H1178" i="1" s="1"/>
  <c r="R1178" i="1" s="1"/>
  <c r="S1178" i="1" s="1"/>
  <c r="J1177" i="1"/>
  <c r="H1177" i="1"/>
  <c r="R1177" i="1" s="1"/>
  <c r="S1177" i="1" s="1"/>
  <c r="J1176" i="1"/>
  <c r="J1175" i="1"/>
  <c r="J1174" i="1"/>
  <c r="H1174" i="1" s="1"/>
  <c r="R1174" i="1" s="1"/>
  <c r="S1174" i="1" s="1"/>
  <c r="J1173" i="1"/>
  <c r="H1173" i="1"/>
  <c r="R1173" i="1" s="1"/>
  <c r="S1173" i="1" s="1"/>
  <c r="J1172" i="1"/>
  <c r="J1171" i="1"/>
  <c r="H1171" i="1"/>
  <c r="R1171" i="1" s="1"/>
  <c r="S1171" i="1" s="1"/>
  <c r="O1169" i="1"/>
  <c r="N1169" i="1"/>
  <c r="J1169" i="1"/>
  <c r="O1168" i="1"/>
  <c r="N1168" i="1"/>
  <c r="J1168" i="1"/>
  <c r="H1168" i="1" s="1"/>
  <c r="R1168" i="1" s="1"/>
  <c r="S1168" i="1" s="1"/>
  <c r="O1167" i="1"/>
  <c r="N1167" i="1"/>
  <c r="J1167" i="1"/>
  <c r="H1167" i="1" s="1"/>
  <c r="O1166" i="1"/>
  <c r="N1166" i="1"/>
  <c r="J1166" i="1"/>
  <c r="H1166" i="1" s="1"/>
  <c r="R1166" i="1" s="1"/>
  <c r="S1166" i="1" s="1"/>
  <c r="O1165" i="1"/>
  <c r="N1165" i="1"/>
  <c r="J1165" i="1"/>
  <c r="O1164" i="1"/>
  <c r="N1164" i="1"/>
  <c r="J1164" i="1"/>
  <c r="H1164" i="1" s="1"/>
  <c r="R1164" i="1" s="1"/>
  <c r="S1164" i="1" s="1"/>
  <c r="O1163" i="1"/>
  <c r="N1163" i="1"/>
  <c r="J1163" i="1"/>
  <c r="H1163" i="1" s="1"/>
  <c r="R1163" i="1" s="1"/>
  <c r="S1163" i="1" s="1"/>
  <c r="O1162" i="1"/>
  <c r="N1162" i="1"/>
  <c r="J1162" i="1"/>
  <c r="O1161" i="1"/>
  <c r="N1161" i="1"/>
  <c r="J1161" i="1"/>
  <c r="O1160" i="1"/>
  <c r="N1160" i="1"/>
  <c r="J1160" i="1"/>
  <c r="H1160" i="1" s="1"/>
  <c r="O1159" i="1"/>
  <c r="N1159" i="1"/>
  <c r="J1159" i="1"/>
  <c r="O1158" i="1"/>
  <c r="N1158" i="1"/>
  <c r="J1158" i="1"/>
  <c r="H1158" i="1" s="1"/>
  <c r="O1157" i="1"/>
  <c r="N1157" i="1"/>
  <c r="J1157" i="1"/>
  <c r="O1156" i="1"/>
  <c r="N1156" i="1"/>
  <c r="J1156" i="1"/>
  <c r="H1156" i="1" s="1"/>
  <c r="O1155" i="1"/>
  <c r="N1155" i="1"/>
  <c r="J1155" i="1"/>
  <c r="H1155" i="1" s="1"/>
  <c r="R1155" i="1" s="1"/>
  <c r="S1155" i="1" s="1"/>
  <c r="O1154" i="1"/>
  <c r="N1154" i="1"/>
  <c r="J1154" i="1"/>
  <c r="H1154" i="1" s="1"/>
  <c r="R1154" i="1" s="1"/>
  <c r="S1154" i="1" s="1"/>
  <c r="O1153" i="1"/>
  <c r="N1153" i="1"/>
  <c r="J1153" i="1"/>
  <c r="O1151" i="1"/>
  <c r="N1151" i="1"/>
  <c r="J1151" i="1"/>
  <c r="H1151" i="1" s="1"/>
  <c r="O1150" i="1"/>
  <c r="N1150" i="1"/>
  <c r="J1150" i="1"/>
  <c r="H1150" i="1" s="1"/>
  <c r="R1150" i="1" s="1"/>
  <c r="S1150" i="1" s="1"/>
  <c r="O1149" i="1"/>
  <c r="N1149" i="1"/>
  <c r="J1149" i="1"/>
  <c r="O1148" i="1"/>
  <c r="N1148" i="1"/>
  <c r="J1148" i="1"/>
  <c r="O1147" i="1"/>
  <c r="N1147" i="1"/>
  <c r="J1147" i="1"/>
  <c r="H1147" i="1" s="1"/>
  <c r="R1147" i="1" s="1"/>
  <c r="S1147" i="1" s="1"/>
  <c r="O1146" i="1"/>
  <c r="N1146" i="1"/>
  <c r="J1146" i="1"/>
  <c r="H1146" i="1" s="1"/>
  <c r="R1146" i="1" s="1"/>
  <c r="S1146" i="1" s="1"/>
  <c r="O1145" i="1"/>
  <c r="N1145" i="1"/>
  <c r="J1145" i="1"/>
  <c r="H1145" i="1"/>
  <c r="R1145" i="1" s="1"/>
  <c r="S1145" i="1" s="1"/>
  <c r="O1144" i="1"/>
  <c r="N1144" i="1"/>
  <c r="J1144" i="1"/>
  <c r="H1144" i="1" s="1"/>
  <c r="R1144" i="1" s="1"/>
  <c r="S1144" i="1" s="1"/>
  <c r="O1143" i="1"/>
  <c r="N1143" i="1"/>
  <c r="J1143" i="1"/>
  <c r="H1143" i="1" s="1"/>
  <c r="R1143" i="1" s="1"/>
  <c r="S1143" i="1" s="1"/>
  <c r="O1142" i="1"/>
  <c r="N1142" i="1"/>
  <c r="J1142" i="1"/>
  <c r="H1142" i="1"/>
  <c r="O1141" i="1"/>
  <c r="N1141" i="1"/>
  <c r="J1141" i="1"/>
  <c r="H1141" i="1" s="1"/>
  <c r="R1141" i="1" s="1"/>
  <c r="S1141" i="1" s="1"/>
  <c r="O1140" i="1"/>
  <c r="N1140" i="1"/>
  <c r="J1140" i="1"/>
  <c r="H1140" i="1" s="1"/>
  <c r="R1140" i="1" s="1"/>
  <c r="S1140" i="1" s="1"/>
  <c r="O1139" i="1"/>
  <c r="N1139" i="1"/>
  <c r="J1139" i="1"/>
  <c r="H1139" i="1" s="1"/>
  <c r="R1139" i="1" s="1"/>
  <c r="S1139" i="1" s="1"/>
  <c r="O1138" i="1"/>
  <c r="N1138" i="1"/>
  <c r="J1138" i="1"/>
  <c r="O1137" i="1"/>
  <c r="N1137" i="1"/>
  <c r="J1137" i="1"/>
  <c r="H1137" i="1" s="1"/>
  <c r="R1137" i="1" s="1"/>
  <c r="S1137" i="1" s="1"/>
  <c r="O1135" i="1"/>
  <c r="N1135" i="1"/>
  <c r="J1135" i="1"/>
  <c r="O1134" i="1"/>
  <c r="N1134" i="1"/>
  <c r="J1134" i="1"/>
  <c r="H1134" i="1" s="1"/>
  <c r="R1134" i="1" s="1"/>
  <c r="S1134" i="1" s="1"/>
  <c r="O1133" i="1"/>
  <c r="N1133" i="1"/>
  <c r="J1133" i="1"/>
  <c r="H1133" i="1"/>
  <c r="O1132" i="1"/>
  <c r="N1132" i="1"/>
  <c r="J1132" i="1"/>
  <c r="H1132" i="1" s="1"/>
  <c r="R1132" i="1" s="1"/>
  <c r="S1132" i="1" s="1"/>
  <c r="Q1131" i="1"/>
  <c r="O1131" i="1"/>
  <c r="N1131" i="1"/>
  <c r="J1131" i="1"/>
  <c r="H1131" i="1" s="1"/>
  <c r="R1131" i="1" s="1"/>
  <c r="S1131" i="1" s="1"/>
  <c r="O1130" i="1"/>
  <c r="N1130" i="1"/>
  <c r="J1130" i="1"/>
  <c r="H1130" i="1" s="1"/>
  <c r="R1130" i="1" s="1"/>
  <c r="S1130" i="1" s="1"/>
  <c r="O1129" i="1"/>
  <c r="N1129" i="1"/>
  <c r="J1129" i="1"/>
  <c r="O1128" i="1"/>
  <c r="N1128" i="1"/>
  <c r="J1128" i="1"/>
  <c r="O1127" i="1"/>
  <c r="N1127" i="1"/>
  <c r="J1127" i="1"/>
  <c r="O1126" i="1"/>
  <c r="N1126" i="1"/>
  <c r="J1126" i="1"/>
  <c r="O1125" i="1"/>
  <c r="N1125" i="1"/>
  <c r="J1125" i="1"/>
  <c r="O1124" i="1"/>
  <c r="N1124" i="1"/>
  <c r="J1124" i="1"/>
  <c r="H1124" i="1"/>
  <c r="R1124" i="1" s="1"/>
  <c r="S1124" i="1" s="1"/>
  <c r="O1123" i="1"/>
  <c r="N1123" i="1"/>
  <c r="J1123" i="1"/>
  <c r="O1122" i="1"/>
  <c r="N1122" i="1"/>
  <c r="J1122" i="1"/>
  <c r="H1122" i="1" s="1"/>
  <c r="R1122" i="1" s="1"/>
  <c r="S1122" i="1" s="1"/>
  <c r="O1121" i="1"/>
  <c r="N1121" i="1"/>
  <c r="J1121" i="1"/>
  <c r="O1120" i="1"/>
  <c r="N1120" i="1"/>
  <c r="J1120" i="1"/>
  <c r="H1120" i="1" s="1"/>
  <c r="R1120" i="1" s="1"/>
  <c r="S1120" i="1" s="1"/>
  <c r="O1119" i="1"/>
  <c r="N1119" i="1"/>
  <c r="J1119" i="1"/>
  <c r="O1117" i="1"/>
  <c r="N1117" i="1"/>
  <c r="J1117" i="1"/>
  <c r="H1117" i="1" s="1"/>
  <c r="O1116" i="1"/>
  <c r="N1116" i="1"/>
  <c r="J1116" i="1"/>
  <c r="H1116" i="1" s="1"/>
  <c r="O1115" i="1"/>
  <c r="N1115" i="1"/>
  <c r="J1115" i="1"/>
  <c r="H1115" i="1" s="1"/>
  <c r="O1114" i="1"/>
  <c r="N1114" i="1"/>
  <c r="J1114" i="1"/>
  <c r="H1114" i="1"/>
  <c r="O1113" i="1"/>
  <c r="N1113" i="1"/>
  <c r="J1113" i="1"/>
  <c r="H1113" i="1" s="1"/>
  <c r="R1113" i="1" s="1"/>
  <c r="S1113" i="1" s="1"/>
  <c r="O1112" i="1"/>
  <c r="N1112" i="1"/>
  <c r="J1112" i="1"/>
  <c r="O1111" i="1"/>
  <c r="N1111" i="1"/>
  <c r="J1111" i="1"/>
  <c r="H1111" i="1" s="1"/>
  <c r="O1110" i="1"/>
  <c r="N1110" i="1"/>
  <c r="J1110" i="1"/>
  <c r="H1110" i="1" s="1"/>
  <c r="R1110" i="1" s="1"/>
  <c r="S1110" i="1" s="1"/>
  <c r="O1109" i="1"/>
  <c r="N1109" i="1"/>
  <c r="J1109" i="1"/>
  <c r="H1109" i="1" s="1"/>
  <c r="R1109" i="1" s="1"/>
  <c r="S1109" i="1" s="1"/>
  <c r="O1108" i="1"/>
  <c r="N1108" i="1"/>
  <c r="J1108" i="1"/>
  <c r="H1108" i="1" s="1"/>
  <c r="O1107" i="1"/>
  <c r="N1107" i="1"/>
  <c r="J1107" i="1"/>
  <c r="O1106" i="1"/>
  <c r="N1106" i="1"/>
  <c r="J1106" i="1"/>
  <c r="H1106" i="1" s="1"/>
  <c r="R1106" i="1" s="1"/>
  <c r="S1106" i="1" s="1"/>
  <c r="O1105" i="1"/>
  <c r="N1105" i="1"/>
  <c r="J1105" i="1"/>
  <c r="H1105" i="1" s="1"/>
  <c r="R1105" i="1" s="1"/>
  <c r="S1105" i="1" s="1"/>
  <c r="O1104" i="1"/>
  <c r="N1104" i="1"/>
  <c r="J1104" i="1"/>
  <c r="O1103" i="1"/>
  <c r="N1103" i="1"/>
  <c r="J1103" i="1"/>
  <c r="H1103" i="1" s="1"/>
  <c r="O1102" i="1"/>
  <c r="N1102" i="1"/>
  <c r="J1102" i="1"/>
  <c r="H1102" i="1" s="1"/>
  <c r="R1102" i="1" s="1"/>
  <c r="S1102" i="1" s="1"/>
  <c r="O1101" i="1"/>
  <c r="N1101" i="1"/>
  <c r="J1101" i="1"/>
  <c r="O1099" i="1"/>
  <c r="N1099" i="1"/>
  <c r="J1099" i="1"/>
  <c r="O1098" i="1"/>
  <c r="N1098" i="1"/>
  <c r="J1098" i="1"/>
  <c r="H1098" i="1" s="1"/>
  <c r="R1098" i="1" s="1"/>
  <c r="S1098" i="1" s="1"/>
  <c r="O1097" i="1"/>
  <c r="N1097" i="1"/>
  <c r="J1097" i="1"/>
  <c r="H1097" i="1" s="1"/>
  <c r="R1097" i="1" s="1"/>
  <c r="S1097" i="1" s="1"/>
  <c r="O1096" i="1"/>
  <c r="N1096" i="1"/>
  <c r="J1096" i="1"/>
  <c r="H1096" i="1" s="1"/>
  <c r="R1096" i="1" s="1"/>
  <c r="S1096" i="1" s="1"/>
  <c r="O1095" i="1"/>
  <c r="N1095" i="1"/>
  <c r="J1095" i="1"/>
  <c r="O1094" i="1"/>
  <c r="N1094" i="1"/>
  <c r="J1094" i="1"/>
  <c r="O1093" i="1"/>
  <c r="N1093" i="1"/>
  <c r="J1093" i="1"/>
  <c r="O1092" i="1"/>
  <c r="N1092" i="1"/>
  <c r="J1092" i="1"/>
  <c r="H1092" i="1" s="1"/>
  <c r="R1092" i="1" s="1"/>
  <c r="S1092" i="1" s="1"/>
  <c r="O1091" i="1"/>
  <c r="N1091" i="1"/>
  <c r="J1091" i="1"/>
  <c r="H1091" i="1"/>
  <c r="R1091" i="1" s="1"/>
  <c r="S1091" i="1" s="1"/>
  <c r="O1090" i="1"/>
  <c r="N1090" i="1"/>
  <c r="J1090" i="1"/>
  <c r="O1089" i="1"/>
  <c r="N1089" i="1"/>
  <c r="J1089" i="1"/>
  <c r="H1089" i="1" s="1"/>
  <c r="R1089" i="1" s="1"/>
  <c r="S1089" i="1" s="1"/>
  <c r="O1088" i="1"/>
  <c r="N1088" i="1"/>
  <c r="J1088" i="1"/>
  <c r="H1088" i="1"/>
  <c r="R1088" i="1" s="1"/>
  <c r="S1088" i="1" s="1"/>
  <c r="O1087" i="1"/>
  <c r="N1087" i="1"/>
  <c r="J1087" i="1"/>
  <c r="O1086" i="1"/>
  <c r="N1086" i="1"/>
  <c r="J1086" i="1"/>
  <c r="O1085" i="1"/>
  <c r="N1085" i="1"/>
  <c r="J1085" i="1"/>
  <c r="H1085" i="1" s="1"/>
  <c r="R1085" i="1" s="1"/>
  <c r="S1085" i="1" s="1"/>
  <c r="O1083" i="1"/>
  <c r="N1083" i="1"/>
  <c r="J1083" i="1"/>
  <c r="O1082" i="1"/>
  <c r="N1082" i="1"/>
  <c r="J1082" i="1"/>
  <c r="H1082" i="1" s="1"/>
  <c r="R1082" i="1" s="1"/>
  <c r="S1082" i="1" s="1"/>
  <c r="O1081" i="1"/>
  <c r="N1081" i="1"/>
  <c r="J1081" i="1"/>
  <c r="O1080" i="1"/>
  <c r="N1080" i="1"/>
  <c r="J1080" i="1"/>
  <c r="H1080" i="1" s="1"/>
  <c r="Q1080" i="1" s="1"/>
  <c r="O1079" i="1"/>
  <c r="N1079" i="1"/>
  <c r="J1079" i="1"/>
  <c r="H1079" i="1"/>
  <c r="R1079" i="1" s="1"/>
  <c r="S1079" i="1" s="1"/>
  <c r="O1078" i="1"/>
  <c r="N1078" i="1"/>
  <c r="J1078" i="1"/>
  <c r="O1077" i="1"/>
  <c r="N1077" i="1"/>
  <c r="J1077" i="1"/>
  <c r="H1077" i="1" s="1"/>
  <c r="R1077" i="1" s="1"/>
  <c r="S1077" i="1" s="1"/>
  <c r="O1076" i="1"/>
  <c r="N1076" i="1"/>
  <c r="J1076" i="1"/>
  <c r="O1075" i="1"/>
  <c r="N1075" i="1"/>
  <c r="J1075" i="1"/>
  <c r="H1075" i="1" s="1"/>
  <c r="R1075" i="1" s="1"/>
  <c r="S1075" i="1" s="1"/>
  <c r="O1074" i="1"/>
  <c r="N1074" i="1"/>
  <c r="J1074" i="1"/>
  <c r="O1073" i="1"/>
  <c r="N1073" i="1"/>
  <c r="J1073" i="1"/>
  <c r="H1073" i="1" s="1"/>
  <c r="R1073" i="1" s="1"/>
  <c r="S1073" i="1" s="1"/>
  <c r="O1072" i="1"/>
  <c r="N1072" i="1"/>
  <c r="J1072" i="1"/>
  <c r="H1072" i="1"/>
  <c r="R1072" i="1" s="1"/>
  <c r="S1072" i="1" s="1"/>
  <c r="O1071" i="1"/>
  <c r="N1071" i="1"/>
  <c r="J1071" i="1"/>
  <c r="O1070" i="1"/>
  <c r="N1070" i="1"/>
  <c r="J1070" i="1"/>
  <c r="O1069" i="1"/>
  <c r="N1069" i="1"/>
  <c r="J1069" i="1"/>
  <c r="O1068" i="1"/>
  <c r="N1068" i="1"/>
  <c r="J1068" i="1"/>
  <c r="H1068" i="1" s="1"/>
  <c r="R1068" i="1" s="1"/>
  <c r="S1068" i="1" s="1"/>
  <c r="O1067" i="1"/>
  <c r="N1067" i="1"/>
  <c r="J1067" i="1"/>
  <c r="O1065" i="1"/>
  <c r="N1065" i="1"/>
  <c r="J1065" i="1"/>
  <c r="H1065" i="1" s="1"/>
  <c r="R1065" i="1" s="1"/>
  <c r="S1065" i="1" s="1"/>
  <c r="O1064" i="1"/>
  <c r="N1064" i="1"/>
  <c r="J1064" i="1"/>
  <c r="H1064" i="1" s="1"/>
  <c r="R1064" i="1" s="1"/>
  <c r="S1064" i="1" s="1"/>
  <c r="O1063" i="1"/>
  <c r="N1063" i="1"/>
  <c r="J1063" i="1"/>
  <c r="H1063" i="1" s="1"/>
  <c r="R1063" i="1" s="1"/>
  <c r="S1063" i="1" s="1"/>
  <c r="O1062" i="1"/>
  <c r="N1062" i="1"/>
  <c r="J1062" i="1"/>
  <c r="H1062" i="1" s="1"/>
  <c r="R1062" i="1" s="1"/>
  <c r="S1062" i="1" s="1"/>
  <c r="O1061" i="1"/>
  <c r="N1061" i="1"/>
  <c r="J1061" i="1"/>
  <c r="H1061" i="1" s="1"/>
  <c r="R1061" i="1" s="1"/>
  <c r="S1061" i="1" s="1"/>
  <c r="O1060" i="1"/>
  <c r="N1060" i="1"/>
  <c r="J1060" i="1"/>
  <c r="H1060" i="1" s="1"/>
  <c r="R1060" i="1" s="1"/>
  <c r="S1060" i="1" s="1"/>
  <c r="O1059" i="1"/>
  <c r="N1059" i="1"/>
  <c r="J1059" i="1"/>
  <c r="H1059" i="1" s="1"/>
  <c r="R1059" i="1" s="1"/>
  <c r="S1059" i="1" s="1"/>
  <c r="O1058" i="1"/>
  <c r="N1058" i="1"/>
  <c r="J1058" i="1"/>
  <c r="H1058" i="1" s="1"/>
  <c r="R1058" i="1" s="1"/>
  <c r="S1058" i="1" s="1"/>
  <c r="O1057" i="1"/>
  <c r="N1057" i="1"/>
  <c r="J1057" i="1"/>
  <c r="H1057" i="1" s="1"/>
  <c r="R1057" i="1" s="1"/>
  <c r="S1057" i="1" s="1"/>
  <c r="O1056" i="1"/>
  <c r="N1056" i="1"/>
  <c r="J1056" i="1"/>
  <c r="H1056" i="1"/>
  <c r="R1056" i="1" s="1"/>
  <c r="S1056" i="1" s="1"/>
  <c r="O1055" i="1"/>
  <c r="N1055" i="1"/>
  <c r="J1055" i="1"/>
  <c r="H1055" i="1" s="1"/>
  <c r="R1055" i="1" s="1"/>
  <c r="S1055" i="1" s="1"/>
  <c r="O1054" i="1"/>
  <c r="N1054" i="1"/>
  <c r="J1054" i="1"/>
  <c r="H1054" i="1" s="1"/>
  <c r="R1054" i="1" s="1"/>
  <c r="S1054" i="1" s="1"/>
  <c r="O1053" i="1"/>
  <c r="N1053" i="1"/>
  <c r="J1053" i="1"/>
  <c r="H1053" i="1"/>
  <c r="R1053" i="1" s="1"/>
  <c r="S1053" i="1" s="1"/>
  <c r="O1052" i="1"/>
  <c r="N1052" i="1"/>
  <c r="J1052" i="1"/>
  <c r="H1052" i="1" s="1"/>
  <c r="R1052" i="1" s="1"/>
  <c r="S1052" i="1" s="1"/>
  <c r="O1051" i="1"/>
  <c r="N1051" i="1"/>
  <c r="J1051" i="1"/>
  <c r="H1051" i="1" s="1"/>
  <c r="R1051" i="1" s="1"/>
  <c r="S1051" i="1" s="1"/>
  <c r="O1050" i="1"/>
  <c r="N1050" i="1"/>
  <c r="J1050" i="1"/>
  <c r="H1050" i="1" s="1"/>
  <c r="R1050" i="1" s="1"/>
  <c r="S1050" i="1" s="1"/>
  <c r="O1049" i="1"/>
  <c r="N1049" i="1"/>
  <c r="J1049" i="1"/>
  <c r="H1049" i="1"/>
  <c r="R1049" i="1" s="1"/>
  <c r="S1049" i="1" s="1"/>
  <c r="O1048" i="1"/>
  <c r="N1048" i="1"/>
  <c r="J1048" i="1"/>
  <c r="H1048" i="1" s="1"/>
  <c r="R1048" i="1" s="1"/>
  <c r="S1048" i="1" s="1"/>
  <c r="O1047" i="1"/>
  <c r="N1047" i="1"/>
  <c r="J1047" i="1"/>
  <c r="H1047" i="1" s="1"/>
  <c r="R1047" i="1" s="1"/>
  <c r="S1047" i="1" s="1"/>
  <c r="O1046" i="1"/>
  <c r="N1046" i="1"/>
  <c r="J1046" i="1"/>
  <c r="H1046" i="1" s="1"/>
  <c r="R1046" i="1" s="1"/>
  <c r="S1046" i="1" s="1"/>
  <c r="O1045" i="1"/>
  <c r="N1045" i="1"/>
  <c r="J1045" i="1"/>
  <c r="H1045" i="1" s="1"/>
  <c r="R1045" i="1" s="1"/>
  <c r="S1045" i="1" s="1"/>
  <c r="O1044" i="1"/>
  <c r="N1044" i="1"/>
  <c r="J1044" i="1"/>
  <c r="H1044" i="1" s="1"/>
  <c r="R1044" i="1" s="1"/>
  <c r="S1044" i="1" s="1"/>
  <c r="O1043" i="1"/>
  <c r="N1043" i="1"/>
  <c r="J1043" i="1"/>
  <c r="H1043" i="1" s="1"/>
  <c r="R1043" i="1" s="1"/>
  <c r="S1043" i="1" s="1"/>
  <c r="O1042" i="1"/>
  <c r="N1042" i="1"/>
  <c r="J1042" i="1"/>
  <c r="H1042" i="1" s="1"/>
  <c r="R1042" i="1" s="1"/>
  <c r="S1042" i="1" s="1"/>
  <c r="O1040" i="1"/>
  <c r="N1040" i="1"/>
  <c r="J1040" i="1"/>
  <c r="H1040" i="1"/>
  <c r="R1040" i="1" s="1"/>
  <c r="S1040" i="1" s="1"/>
  <c r="O1039" i="1"/>
  <c r="N1039" i="1"/>
  <c r="J1039" i="1"/>
  <c r="H1039" i="1" s="1"/>
  <c r="R1039" i="1" s="1"/>
  <c r="S1039" i="1" s="1"/>
  <c r="O1038" i="1"/>
  <c r="N1038" i="1"/>
  <c r="J1038" i="1"/>
  <c r="H1038" i="1" s="1"/>
  <c r="R1038" i="1" s="1"/>
  <c r="S1038" i="1" s="1"/>
  <c r="O1037" i="1"/>
  <c r="N1037" i="1"/>
  <c r="J1037" i="1"/>
  <c r="H1037" i="1" s="1"/>
  <c r="R1037" i="1" s="1"/>
  <c r="S1037" i="1" s="1"/>
  <c r="O1036" i="1"/>
  <c r="N1036" i="1"/>
  <c r="J1036" i="1"/>
  <c r="H1036" i="1" s="1"/>
  <c r="R1036" i="1" s="1"/>
  <c r="S1036" i="1" s="1"/>
  <c r="O1035" i="1"/>
  <c r="N1035" i="1"/>
  <c r="J1035" i="1"/>
  <c r="H1035" i="1" s="1"/>
  <c r="R1035" i="1" s="1"/>
  <c r="S1035" i="1" s="1"/>
  <c r="O1034" i="1"/>
  <c r="N1034" i="1"/>
  <c r="J1034" i="1"/>
  <c r="H1034" i="1" s="1"/>
  <c r="R1034" i="1" s="1"/>
  <c r="S1034" i="1" s="1"/>
  <c r="O1033" i="1"/>
  <c r="N1033" i="1"/>
  <c r="J1033" i="1"/>
  <c r="H1033" i="1" s="1"/>
  <c r="R1033" i="1" s="1"/>
  <c r="S1033" i="1" s="1"/>
  <c r="O1032" i="1"/>
  <c r="N1032" i="1"/>
  <c r="J1032" i="1"/>
  <c r="H1032" i="1"/>
  <c r="R1032" i="1" s="1"/>
  <c r="S1032" i="1" s="1"/>
  <c r="O1031" i="1"/>
  <c r="N1031" i="1"/>
  <c r="J1031" i="1"/>
  <c r="H1031" i="1" s="1"/>
  <c r="R1031" i="1" s="1"/>
  <c r="S1031" i="1" s="1"/>
  <c r="O1030" i="1"/>
  <c r="N1030" i="1"/>
  <c r="J1030" i="1"/>
  <c r="H1030" i="1" s="1"/>
  <c r="R1030" i="1" s="1"/>
  <c r="S1030" i="1" s="1"/>
  <c r="O1029" i="1"/>
  <c r="N1029" i="1"/>
  <c r="J1029" i="1"/>
  <c r="H1029" i="1" s="1"/>
  <c r="R1029" i="1" s="1"/>
  <c r="S1029" i="1" s="1"/>
  <c r="O1028" i="1"/>
  <c r="N1028" i="1"/>
  <c r="J1028" i="1"/>
  <c r="H1028" i="1"/>
  <c r="R1028" i="1" s="1"/>
  <c r="S1028" i="1" s="1"/>
  <c r="O1027" i="1"/>
  <c r="N1027" i="1"/>
  <c r="J1027" i="1"/>
  <c r="H1027" i="1" s="1"/>
  <c r="R1027" i="1" s="1"/>
  <c r="S1027" i="1" s="1"/>
  <c r="O1026" i="1"/>
  <c r="N1026" i="1"/>
  <c r="J1026" i="1"/>
  <c r="O1025" i="1"/>
  <c r="N1025" i="1"/>
  <c r="J1025" i="1"/>
  <c r="H1025" i="1" s="1"/>
  <c r="R1025" i="1" s="1"/>
  <c r="S1025" i="1" s="1"/>
  <c r="O1024" i="1"/>
  <c r="N1024" i="1"/>
  <c r="J1024" i="1"/>
  <c r="H1024" i="1" s="1"/>
  <c r="R1024" i="1" s="1"/>
  <c r="S1024" i="1" s="1"/>
  <c r="O1023" i="1"/>
  <c r="N1023" i="1"/>
  <c r="J1023" i="1"/>
  <c r="H1023" i="1" s="1"/>
  <c r="R1023" i="1" s="1"/>
  <c r="S1023" i="1" s="1"/>
  <c r="O1022" i="1"/>
  <c r="N1022" i="1"/>
  <c r="J1022" i="1"/>
  <c r="O1021" i="1"/>
  <c r="N1021" i="1"/>
  <c r="J1021" i="1"/>
  <c r="H1021" i="1" s="1"/>
  <c r="R1021" i="1" s="1"/>
  <c r="S1021" i="1" s="1"/>
  <c r="O1020" i="1"/>
  <c r="N1020" i="1"/>
  <c r="J1020" i="1"/>
  <c r="H1020" i="1" s="1"/>
  <c r="R1020" i="1" s="1"/>
  <c r="S1020" i="1" s="1"/>
  <c r="O1019" i="1"/>
  <c r="N1019" i="1"/>
  <c r="J1019" i="1"/>
  <c r="H1019" i="1"/>
  <c r="R1019" i="1" s="1"/>
  <c r="S1019" i="1" s="1"/>
  <c r="O1018" i="1"/>
  <c r="N1018" i="1"/>
  <c r="J1018" i="1"/>
  <c r="O1017" i="1"/>
  <c r="N1017" i="1"/>
  <c r="J1017" i="1"/>
  <c r="H1017" i="1" s="1"/>
  <c r="R1017" i="1" s="1"/>
  <c r="S1017" i="1" s="1"/>
  <c r="J1015" i="1"/>
  <c r="H1015" i="1" s="1"/>
  <c r="R1014" i="1"/>
  <c r="S1014" i="1" s="1"/>
  <c r="J1014" i="1"/>
  <c r="H1014" i="1"/>
  <c r="J1013" i="1"/>
  <c r="J1011" i="1"/>
  <c r="J1010" i="1"/>
  <c r="J1009" i="1"/>
  <c r="H1009" i="1" s="1"/>
  <c r="R1009" i="1" s="1"/>
  <c r="S1009" i="1" s="1"/>
  <c r="H1007" i="1"/>
  <c r="R1007" i="1" s="1"/>
  <c r="S1007" i="1" s="1"/>
  <c r="H1005" i="1"/>
  <c r="H1004" i="1"/>
  <c r="H1003" i="1"/>
  <c r="H1002" i="1"/>
  <c r="Q1002" i="1" s="1"/>
  <c r="H1001" i="1"/>
  <c r="R1001" i="1" s="1"/>
  <c r="S1001" i="1" s="1"/>
  <c r="H999" i="1"/>
  <c r="Q999" i="1" s="1"/>
  <c r="H997" i="1"/>
  <c r="Q997" i="1" s="1"/>
  <c r="H996" i="1"/>
  <c r="Q996" i="1" s="1"/>
  <c r="H995" i="1"/>
  <c r="Q995" i="1" s="1"/>
  <c r="H994" i="1"/>
  <c r="H993" i="1"/>
  <c r="R993" i="1" s="1"/>
  <c r="S993" i="1" s="1"/>
  <c r="H983" i="1"/>
  <c r="Q983" i="1" s="1"/>
  <c r="H982" i="1"/>
  <c r="H981" i="1"/>
  <c r="H979" i="1"/>
  <c r="H978" i="1"/>
  <c r="R978" i="1" s="1"/>
  <c r="S978" i="1" s="1"/>
  <c r="H977" i="1"/>
  <c r="Q977" i="1" s="1"/>
  <c r="O975" i="1"/>
  <c r="N975" i="1"/>
  <c r="O973" i="1"/>
  <c r="N973" i="1"/>
  <c r="O971" i="1"/>
  <c r="N971" i="1"/>
  <c r="O969" i="1"/>
  <c r="N969" i="1"/>
  <c r="O967" i="1"/>
  <c r="N967" i="1"/>
  <c r="O965" i="1"/>
  <c r="N965" i="1"/>
  <c r="O963" i="1"/>
  <c r="N963" i="1"/>
  <c r="O961" i="1"/>
  <c r="N961" i="1"/>
  <c r="O959" i="1"/>
  <c r="N959" i="1"/>
  <c r="O957" i="1"/>
  <c r="N957" i="1"/>
  <c r="O955" i="1"/>
  <c r="N955" i="1"/>
  <c r="O953" i="1"/>
  <c r="N953" i="1"/>
  <c r="O951" i="1"/>
  <c r="N951" i="1"/>
  <c r="O949" i="1"/>
  <c r="N949" i="1"/>
  <c r="O947" i="1"/>
  <c r="N947" i="1"/>
  <c r="O945" i="1"/>
  <c r="N945" i="1"/>
  <c r="O943" i="1"/>
  <c r="N943" i="1"/>
  <c r="O941" i="1"/>
  <c r="N941" i="1"/>
  <c r="O939" i="1"/>
  <c r="N939" i="1"/>
  <c r="O937" i="1"/>
  <c r="N937" i="1"/>
  <c r="O935" i="1"/>
  <c r="N935" i="1"/>
  <c r="H935" i="1"/>
  <c r="R935" i="1" s="1"/>
  <c r="S935" i="1" s="1"/>
  <c r="O933" i="1"/>
  <c r="N933" i="1"/>
  <c r="H933" i="1"/>
  <c r="Q933" i="1" s="1"/>
  <c r="Q931" i="1"/>
  <c r="O931" i="1"/>
  <c r="N931" i="1"/>
  <c r="H931" i="1"/>
  <c r="R931" i="1" s="1"/>
  <c r="S931" i="1" s="1"/>
  <c r="O929" i="1"/>
  <c r="N929" i="1"/>
  <c r="H929" i="1"/>
  <c r="O927" i="1"/>
  <c r="N927" i="1"/>
  <c r="H927" i="1"/>
  <c r="Q927" i="1" s="1"/>
  <c r="O925" i="1"/>
  <c r="N925" i="1"/>
  <c r="H925" i="1"/>
  <c r="R925" i="1" s="1"/>
  <c r="S925" i="1" s="1"/>
  <c r="O923" i="1"/>
  <c r="N923" i="1"/>
  <c r="H923" i="1"/>
  <c r="R923" i="1" s="1"/>
  <c r="S923" i="1" s="1"/>
  <c r="O921" i="1"/>
  <c r="N921" i="1"/>
  <c r="H921" i="1"/>
  <c r="O919" i="1"/>
  <c r="N919" i="1"/>
  <c r="H919" i="1"/>
  <c r="Q919" i="1" s="1"/>
  <c r="Q917" i="1"/>
  <c r="O917" i="1"/>
  <c r="N917" i="1"/>
  <c r="H917" i="1"/>
  <c r="R917" i="1" s="1"/>
  <c r="S917" i="1" s="1"/>
  <c r="O915" i="1"/>
  <c r="N915" i="1"/>
  <c r="H915" i="1"/>
  <c r="R915" i="1" s="1"/>
  <c r="S915" i="1" s="1"/>
  <c r="O913" i="1"/>
  <c r="N913" i="1"/>
  <c r="H913" i="1"/>
  <c r="R913" i="1" s="1"/>
  <c r="S913" i="1" s="1"/>
  <c r="O911" i="1"/>
  <c r="N911" i="1"/>
  <c r="H911" i="1"/>
  <c r="Q911" i="1" s="1"/>
  <c r="O909" i="1"/>
  <c r="N909" i="1"/>
  <c r="H909" i="1"/>
  <c r="Q909" i="1" s="1"/>
  <c r="O907" i="1"/>
  <c r="N907" i="1"/>
  <c r="H907" i="1"/>
  <c r="Q907" i="1" s="1"/>
  <c r="R905" i="1"/>
  <c r="S905" i="1" s="1"/>
  <c r="Q905" i="1"/>
  <c r="O905" i="1"/>
  <c r="N905" i="1"/>
  <c r="H905" i="1"/>
  <c r="O903" i="1"/>
  <c r="N903" i="1"/>
  <c r="H903" i="1"/>
  <c r="R903" i="1" s="1"/>
  <c r="S903" i="1" s="1"/>
  <c r="O901" i="1"/>
  <c r="N901" i="1"/>
  <c r="H901" i="1"/>
  <c r="O899" i="1"/>
  <c r="N899" i="1"/>
  <c r="H899" i="1"/>
  <c r="Q899" i="1" s="1"/>
  <c r="O897" i="1"/>
  <c r="N897" i="1"/>
  <c r="H897" i="1"/>
  <c r="R897" i="1" s="1"/>
  <c r="S897" i="1" s="1"/>
  <c r="J895" i="1"/>
  <c r="J894" i="1"/>
  <c r="H894" i="1" s="1"/>
  <c r="R894" i="1" s="1"/>
  <c r="S894" i="1" s="1"/>
  <c r="J893" i="1"/>
  <c r="H893" i="1" s="1"/>
  <c r="R893" i="1" s="1"/>
  <c r="S893" i="1" s="1"/>
  <c r="J892" i="1"/>
  <c r="H892" i="1" s="1"/>
  <c r="R892" i="1" s="1"/>
  <c r="S892" i="1" s="1"/>
  <c r="J891" i="1"/>
  <c r="H891" i="1"/>
  <c r="R891" i="1" s="1"/>
  <c r="S891" i="1" s="1"/>
  <c r="J890" i="1"/>
  <c r="H890" i="1" s="1"/>
  <c r="R890" i="1" s="1"/>
  <c r="S890" i="1" s="1"/>
  <c r="J889" i="1"/>
  <c r="J888" i="1"/>
  <c r="J887" i="1"/>
  <c r="H887" i="1" s="1"/>
  <c r="R887" i="1" s="1"/>
  <c r="S887" i="1" s="1"/>
  <c r="J886" i="1"/>
  <c r="H886" i="1" s="1"/>
  <c r="R886" i="1" s="1"/>
  <c r="S886" i="1" s="1"/>
  <c r="J885" i="1"/>
  <c r="J884" i="1"/>
  <c r="H884" i="1"/>
  <c r="R884" i="1" s="1"/>
  <c r="S884" i="1" s="1"/>
  <c r="J883" i="1"/>
  <c r="H883" i="1" s="1"/>
  <c r="J881" i="1"/>
  <c r="H881" i="1" s="1"/>
  <c r="J880" i="1"/>
  <c r="H880" i="1" s="1"/>
  <c r="R880" i="1" s="1"/>
  <c r="S880" i="1" s="1"/>
  <c r="J879" i="1"/>
  <c r="H879" i="1" s="1"/>
  <c r="R879" i="1" s="1"/>
  <c r="S879" i="1" s="1"/>
  <c r="J878" i="1"/>
  <c r="H878" i="1" s="1"/>
  <c r="J877" i="1"/>
  <c r="J876" i="1"/>
  <c r="H876" i="1" s="1"/>
  <c r="R876" i="1" s="1"/>
  <c r="S876" i="1" s="1"/>
  <c r="J875" i="1"/>
  <c r="H875" i="1"/>
  <c r="R875" i="1" s="1"/>
  <c r="S875" i="1" s="1"/>
  <c r="J874" i="1"/>
  <c r="H874" i="1" s="1"/>
  <c r="R874" i="1" s="1"/>
  <c r="S874" i="1" s="1"/>
  <c r="J873" i="1"/>
  <c r="J872" i="1"/>
  <c r="H872" i="1" s="1"/>
  <c r="J871" i="1"/>
  <c r="H871" i="1" s="1"/>
  <c r="R871" i="1" s="1"/>
  <c r="S871" i="1" s="1"/>
  <c r="J870" i="1"/>
  <c r="J869" i="1"/>
  <c r="H869" i="1" s="1"/>
  <c r="R869" i="1" s="1"/>
  <c r="S869" i="1" s="1"/>
  <c r="J867" i="1"/>
  <c r="H867" i="1" s="1"/>
  <c r="R867" i="1" s="1"/>
  <c r="S867" i="1" s="1"/>
  <c r="J866" i="1"/>
  <c r="H866" i="1"/>
  <c r="R866" i="1" s="1"/>
  <c r="S866" i="1" s="1"/>
  <c r="J865" i="1"/>
  <c r="H865" i="1" s="1"/>
  <c r="R865" i="1" s="1"/>
  <c r="S865" i="1" s="1"/>
  <c r="J864" i="1"/>
  <c r="J863" i="1"/>
  <c r="J862" i="1"/>
  <c r="H862" i="1" s="1"/>
  <c r="R862" i="1" s="1"/>
  <c r="S862" i="1" s="1"/>
  <c r="S861" i="1"/>
  <c r="J861" i="1"/>
  <c r="H861" i="1"/>
  <c r="R861" i="1" s="1"/>
  <c r="J860" i="1"/>
  <c r="H860" i="1" s="1"/>
  <c r="R860" i="1" s="1"/>
  <c r="S860" i="1" s="1"/>
  <c r="J858" i="1"/>
  <c r="H858" i="1" s="1"/>
  <c r="R858" i="1" s="1"/>
  <c r="S858" i="1" s="1"/>
  <c r="J857" i="1"/>
  <c r="H857" i="1" s="1"/>
  <c r="R857" i="1" s="1"/>
  <c r="S857" i="1" s="1"/>
  <c r="J856" i="1"/>
  <c r="H856" i="1" s="1"/>
  <c r="R856" i="1" s="1"/>
  <c r="S856" i="1" s="1"/>
  <c r="J855" i="1"/>
  <c r="H855" i="1" s="1"/>
  <c r="R855" i="1" s="1"/>
  <c r="S855" i="1" s="1"/>
  <c r="J854" i="1"/>
  <c r="J853" i="1"/>
  <c r="J852" i="1"/>
  <c r="J851" i="1"/>
  <c r="H851" i="1" s="1"/>
  <c r="R851" i="1" s="1"/>
  <c r="S851" i="1" s="1"/>
  <c r="J850" i="1"/>
  <c r="H850" i="1" s="1"/>
  <c r="R850" i="1" s="1"/>
  <c r="S850" i="1" s="1"/>
  <c r="J849" i="1"/>
  <c r="J848" i="1"/>
  <c r="H848" i="1"/>
  <c r="Q848" i="1" s="1"/>
  <c r="J847" i="1"/>
  <c r="H847" i="1" s="1"/>
  <c r="R847" i="1" s="1"/>
  <c r="S847" i="1" s="1"/>
  <c r="J845" i="1"/>
  <c r="H845" i="1"/>
  <c r="R845" i="1" s="1"/>
  <c r="S845" i="1" s="1"/>
  <c r="J844" i="1"/>
  <c r="J843" i="1"/>
  <c r="H843" i="1" s="1"/>
  <c r="R843" i="1" s="1"/>
  <c r="S843" i="1" s="1"/>
  <c r="J842" i="1"/>
  <c r="H842" i="1" s="1"/>
  <c r="R842" i="1" s="1"/>
  <c r="S842" i="1" s="1"/>
  <c r="J841" i="1"/>
  <c r="H841" i="1" s="1"/>
  <c r="R841" i="1" s="1"/>
  <c r="S841" i="1" s="1"/>
  <c r="J840" i="1"/>
  <c r="H840" i="1" s="1"/>
  <c r="R840" i="1" s="1"/>
  <c r="S840" i="1" s="1"/>
  <c r="J839" i="1"/>
  <c r="J838" i="1"/>
  <c r="H838" i="1" s="1"/>
  <c r="R838" i="1" s="1"/>
  <c r="S838" i="1" s="1"/>
  <c r="J837" i="1"/>
  <c r="H837" i="1" s="1"/>
  <c r="R837" i="1" s="1"/>
  <c r="S837" i="1" s="1"/>
  <c r="J836" i="1"/>
  <c r="J835" i="1"/>
  <c r="H835" i="1" s="1"/>
  <c r="R835" i="1" s="1"/>
  <c r="S835" i="1" s="1"/>
  <c r="J834" i="1"/>
  <c r="H834" i="1" s="1"/>
  <c r="R834" i="1" s="1"/>
  <c r="S834" i="1" s="1"/>
  <c r="H830" i="1"/>
  <c r="H828" i="1"/>
  <c r="Q828" i="1" s="1"/>
  <c r="H826" i="1"/>
  <c r="R826" i="1" s="1"/>
  <c r="S826" i="1" s="1"/>
  <c r="O824" i="1"/>
  <c r="N824" i="1"/>
  <c r="H824" i="1"/>
  <c r="O822" i="1"/>
  <c r="N822" i="1"/>
  <c r="H822" i="1"/>
  <c r="R716" i="1"/>
  <c r="S716" i="1" s="1"/>
  <c r="Q716" i="1"/>
  <c r="R715" i="1"/>
  <c r="S715" i="1" s="1"/>
  <c r="Q715" i="1"/>
  <c r="R714" i="1"/>
  <c r="S714" i="1" s="1"/>
  <c r="Q714" i="1"/>
  <c r="R713" i="1"/>
  <c r="S713" i="1" s="1"/>
  <c r="Q713" i="1"/>
  <c r="R712" i="1"/>
  <c r="S712" i="1" s="1"/>
  <c r="Q712" i="1"/>
  <c r="R711" i="1"/>
  <c r="S711" i="1" s="1"/>
  <c r="Q711" i="1"/>
  <c r="R710" i="1"/>
  <c r="S710" i="1" s="1"/>
  <c r="Q710" i="1"/>
  <c r="R709" i="1"/>
  <c r="S709" i="1" s="1"/>
  <c r="Q709" i="1"/>
  <c r="R708" i="1"/>
  <c r="S708" i="1" s="1"/>
  <c r="Q708" i="1"/>
  <c r="R707" i="1"/>
  <c r="S707" i="1" s="1"/>
  <c r="Q707" i="1"/>
  <c r="R706" i="1"/>
  <c r="S706" i="1" s="1"/>
  <c r="Q706" i="1"/>
  <c r="R705" i="1"/>
  <c r="S705" i="1" s="1"/>
  <c r="Q705" i="1"/>
  <c r="R704" i="1"/>
  <c r="S704" i="1" s="1"/>
  <c r="Q704" i="1"/>
  <c r="R703" i="1"/>
  <c r="S703" i="1" s="1"/>
  <c r="Q703" i="1"/>
  <c r="R702" i="1"/>
  <c r="S702" i="1" s="1"/>
  <c r="Q702" i="1"/>
  <c r="R701" i="1"/>
  <c r="S701" i="1" s="1"/>
  <c r="Q701" i="1"/>
  <c r="R700" i="1"/>
  <c r="S700" i="1" s="1"/>
  <c r="Q700" i="1"/>
  <c r="S699" i="1"/>
  <c r="R699" i="1"/>
  <c r="Q699" i="1"/>
  <c r="R698" i="1"/>
  <c r="S698" i="1" s="1"/>
  <c r="Q698" i="1"/>
  <c r="R697" i="1"/>
  <c r="S697" i="1" s="1"/>
  <c r="Q697" i="1"/>
  <c r="R696" i="1"/>
  <c r="S696" i="1" s="1"/>
  <c r="Q696" i="1"/>
  <c r="R695" i="1"/>
  <c r="S695" i="1" s="1"/>
  <c r="Q695" i="1"/>
  <c r="R694" i="1"/>
  <c r="S694" i="1" s="1"/>
  <c r="Q694" i="1"/>
  <c r="R693" i="1"/>
  <c r="S693" i="1" s="1"/>
  <c r="Q693" i="1"/>
  <c r="R692" i="1"/>
  <c r="S692" i="1" s="1"/>
  <c r="Q692" i="1"/>
  <c r="R691" i="1"/>
  <c r="S691" i="1" s="1"/>
  <c r="Q691" i="1"/>
  <c r="R690" i="1"/>
  <c r="S690" i="1" s="1"/>
  <c r="Q690" i="1"/>
  <c r="S689" i="1"/>
  <c r="R689" i="1"/>
  <c r="Q689" i="1"/>
  <c r="R688" i="1"/>
  <c r="S688" i="1" s="1"/>
  <c r="Q688" i="1"/>
  <c r="R687" i="1"/>
  <c r="S687" i="1" s="1"/>
  <c r="Q687" i="1"/>
  <c r="R686" i="1"/>
  <c r="S686" i="1" s="1"/>
  <c r="Q686" i="1"/>
  <c r="R685" i="1"/>
  <c r="S685" i="1" s="1"/>
  <c r="Q685" i="1"/>
  <c r="R684" i="1"/>
  <c r="S684" i="1" s="1"/>
  <c r="Q684" i="1"/>
  <c r="R683" i="1"/>
  <c r="S683" i="1" s="1"/>
  <c r="Q683" i="1"/>
  <c r="R682" i="1"/>
  <c r="S682" i="1" s="1"/>
  <c r="Q682" i="1"/>
  <c r="S681" i="1"/>
  <c r="R681" i="1"/>
  <c r="Q681" i="1"/>
  <c r="R680" i="1"/>
  <c r="S680" i="1" s="1"/>
  <c r="Q680" i="1"/>
  <c r="R679" i="1"/>
  <c r="S679" i="1" s="1"/>
  <c r="Q679" i="1"/>
  <c r="R678" i="1"/>
  <c r="S678" i="1" s="1"/>
  <c r="Q678" i="1"/>
  <c r="R677" i="1"/>
  <c r="S677" i="1" s="1"/>
  <c r="Q677" i="1"/>
  <c r="R676" i="1"/>
  <c r="S676" i="1" s="1"/>
  <c r="Q676" i="1"/>
  <c r="R675" i="1"/>
  <c r="S675" i="1" s="1"/>
  <c r="Q675" i="1"/>
  <c r="R674" i="1"/>
  <c r="S674" i="1" s="1"/>
  <c r="Q674" i="1"/>
  <c r="R673" i="1"/>
  <c r="S673" i="1" s="1"/>
  <c r="Q673" i="1"/>
  <c r="R672" i="1"/>
  <c r="S672" i="1" s="1"/>
  <c r="Q672" i="1"/>
  <c r="R671" i="1"/>
  <c r="S671" i="1" s="1"/>
  <c r="Q671" i="1"/>
  <c r="R670" i="1"/>
  <c r="S670" i="1" s="1"/>
  <c r="Q670" i="1"/>
  <c r="R669" i="1"/>
  <c r="S669" i="1" s="1"/>
  <c r="Q669" i="1"/>
  <c r="R668" i="1"/>
  <c r="S668" i="1" s="1"/>
  <c r="Q668" i="1"/>
  <c r="S667" i="1"/>
  <c r="R667" i="1"/>
  <c r="Q667" i="1"/>
  <c r="R666" i="1"/>
  <c r="S666" i="1" s="1"/>
  <c r="Q666" i="1"/>
  <c r="R665" i="1"/>
  <c r="S665" i="1" s="1"/>
  <c r="Q665" i="1"/>
  <c r="R664" i="1"/>
  <c r="S664" i="1" s="1"/>
  <c r="Q664" i="1"/>
  <c r="R663" i="1"/>
  <c r="S663" i="1" s="1"/>
  <c r="Q663" i="1"/>
  <c r="R662" i="1"/>
  <c r="S662" i="1" s="1"/>
  <c r="Q662" i="1"/>
  <c r="R661" i="1"/>
  <c r="S661" i="1" s="1"/>
  <c r="Q661" i="1"/>
  <c r="R660" i="1"/>
  <c r="S660" i="1" s="1"/>
  <c r="Q660" i="1"/>
  <c r="R659" i="1"/>
  <c r="S659" i="1" s="1"/>
  <c r="Q659" i="1"/>
  <c r="R658" i="1"/>
  <c r="S658" i="1" s="1"/>
  <c r="Q658" i="1"/>
  <c r="R657" i="1"/>
  <c r="S657" i="1" s="1"/>
  <c r="Q657" i="1"/>
  <c r="R656" i="1"/>
  <c r="S656" i="1" s="1"/>
  <c r="Q656" i="1"/>
  <c r="R655" i="1"/>
  <c r="S655" i="1" s="1"/>
  <c r="Q655" i="1"/>
  <c r="R654" i="1"/>
  <c r="S654" i="1" s="1"/>
  <c r="Q654" i="1"/>
  <c r="R653" i="1"/>
  <c r="S653" i="1" s="1"/>
  <c r="Q653" i="1"/>
  <c r="R652" i="1"/>
  <c r="S652" i="1" s="1"/>
  <c r="Q652" i="1"/>
  <c r="R651" i="1"/>
  <c r="S651" i="1" s="1"/>
  <c r="Q651" i="1"/>
  <c r="R650" i="1"/>
  <c r="S650" i="1" s="1"/>
  <c r="Q650" i="1"/>
  <c r="R649" i="1"/>
  <c r="S649" i="1" s="1"/>
  <c r="Q649" i="1"/>
  <c r="R648" i="1"/>
  <c r="S648" i="1" s="1"/>
  <c r="Q648" i="1"/>
  <c r="R647" i="1"/>
  <c r="S647" i="1" s="1"/>
  <c r="Q647" i="1"/>
  <c r="R646" i="1"/>
  <c r="S646" i="1" s="1"/>
  <c r="Q646" i="1"/>
  <c r="R645" i="1"/>
  <c r="S645" i="1" s="1"/>
  <c r="Q645" i="1"/>
  <c r="R644" i="1"/>
  <c r="S644" i="1" s="1"/>
  <c r="Q644" i="1"/>
  <c r="R643" i="1"/>
  <c r="S643" i="1" s="1"/>
  <c r="Q643" i="1"/>
  <c r="R642" i="1"/>
  <c r="S642" i="1" s="1"/>
  <c r="Q642" i="1"/>
  <c r="R641" i="1"/>
  <c r="S641" i="1" s="1"/>
  <c r="Q641" i="1"/>
  <c r="R640" i="1"/>
  <c r="S640" i="1" s="1"/>
  <c r="Q640" i="1"/>
  <c r="R639" i="1"/>
  <c r="S639" i="1" s="1"/>
  <c r="Q639" i="1"/>
  <c r="R638" i="1"/>
  <c r="S638" i="1" s="1"/>
  <c r="Q638" i="1"/>
  <c r="R637" i="1"/>
  <c r="S637" i="1" s="1"/>
  <c r="Q637" i="1"/>
  <c r="R636" i="1"/>
  <c r="S636" i="1" s="1"/>
  <c r="Q636" i="1"/>
  <c r="R635" i="1"/>
  <c r="S635" i="1" s="1"/>
  <c r="Q635" i="1"/>
  <c r="R634" i="1"/>
  <c r="S634" i="1" s="1"/>
  <c r="Q634" i="1"/>
  <c r="R633" i="1"/>
  <c r="S633" i="1" s="1"/>
  <c r="Q633" i="1"/>
  <c r="R632" i="1"/>
  <c r="S632" i="1" s="1"/>
  <c r="Q632" i="1"/>
  <c r="R631" i="1"/>
  <c r="S631" i="1" s="1"/>
  <c r="Q631" i="1"/>
  <c r="R630" i="1"/>
  <c r="S630" i="1" s="1"/>
  <c r="Q630" i="1"/>
  <c r="R629" i="1"/>
  <c r="S629" i="1" s="1"/>
  <c r="Q629" i="1"/>
  <c r="R628" i="1"/>
  <c r="S628" i="1" s="1"/>
  <c r="Q628" i="1"/>
  <c r="R627" i="1"/>
  <c r="S627" i="1" s="1"/>
  <c r="Q627" i="1"/>
  <c r="R626" i="1"/>
  <c r="S626" i="1" s="1"/>
  <c r="Q626" i="1"/>
  <c r="R625" i="1"/>
  <c r="S625" i="1" s="1"/>
  <c r="Q625" i="1"/>
  <c r="R624" i="1"/>
  <c r="S624" i="1" s="1"/>
  <c r="Q624" i="1"/>
  <c r="R623" i="1"/>
  <c r="S623" i="1" s="1"/>
  <c r="Q623" i="1"/>
  <c r="R622" i="1"/>
  <c r="S622" i="1" s="1"/>
  <c r="Q622" i="1"/>
  <c r="R621" i="1"/>
  <c r="S621" i="1" s="1"/>
  <c r="Q621" i="1"/>
  <c r="R620" i="1"/>
  <c r="S620" i="1" s="1"/>
  <c r="Q620" i="1"/>
  <c r="R619" i="1"/>
  <c r="S619" i="1" s="1"/>
  <c r="Q619" i="1"/>
  <c r="R618" i="1"/>
  <c r="S618" i="1" s="1"/>
  <c r="Q618" i="1"/>
  <c r="S617" i="1"/>
  <c r="R617" i="1"/>
  <c r="Q617" i="1"/>
  <c r="R616" i="1"/>
  <c r="S616" i="1" s="1"/>
  <c r="Q616" i="1"/>
  <c r="R615" i="1"/>
  <c r="S615" i="1" s="1"/>
  <c r="Q615" i="1"/>
  <c r="R614" i="1"/>
  <c r="S614" i="1" s="1"/>
  <c r="Q614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8" i="1"/>
  <c r="Q398" i="1" s="1"/>
  <c r="J397" i="1"/>
  <c r="Q397" i="1" s="1"/>
  <c r="J396" i="1"/>
  <c r="S395" i="1"/>
  <c r="Q395" i="1"/>
  <c r="J395" i="1"/>
  <c r="R395" i="1" s="1"/>
  <c r="J394" i="1"/>
  <c r="R394" i="1" s="1"/>
  <c r="S394" i="1" s="1"/>
  <c r="J393" i="1"/>
  <c r="R393" i="1" s="1"/>
  <c r="S393" i="1" s="1"/>
  <c r="J392" i="1"/>
  <c r="Q392" i="1" s="1"/>
  <c r="J391" i="1"/>
  <c r="R391" i="1" s="1"/>
  <c r="S391" i="1" s="1"/>
  <c r="J390" i="1"/>
  <c r="Q390" i="1" s="1"/>
  <c r="J389" i="1"/>
  <c r="R389" i="1" s="1"/>
  <c r="S389" i="1" s="1"/>
  <c r="J388" i="1"/>
  <c r="R388" i="1" s="1"/>
  <c r="S388" i="1" s="1"/>
  <c r="J387" i="1"/>
  <c r="Q387" i="1" s="1"/>
  <c r="J386" i="1"/>
  <c r="Q386" i="1" s="1"/>
  <c r="J385" i="1"/>
  <c r="R385" i="1" s="1"/>
  <c r="S385" i="1" s="1"/>
  <c r="J384" i="1"/>
  <c r="R384" i="1" s="1"/>
  <c r="S384" i="1" s="1"/>
  <c r="J383" i="1"/>
  <c r="J382" i="1"/>
  <c r="Q382" i="1" s="1"/>
  <c r="J381" i="1"/>
  <c r="J380" i="1"/>
  <c r="R380" i="1" s="1"/>
  <c r="S380" i="1" s="1"/>
  <c r="J379" i="1"/>
  <c r="J378" i="1"/>
  <c r="Q378" i="1" s="1"/>
  <c r="J377" i="1"/>
  <c r="R377" i="1" s="1"/>
  <c r="S377" i="1" s="1"/>
  <c r="J376" i="1"/>
  <c r="Q376" i="1" s="1"/>
  <c r="J375" i="1"/>
  <c r="R374" i="1"/>
  <c r="S374" i="1" s="1"/>
  <c r="J374" i="1"/>
  <c r="Q374" i="1" s="1"/>
  <c r="J373" i="1"/>
  <c r="J372" i="1"/>
  <c r="R372" i="1" s="1"/>
  <c r="S372" i="1" s="1"/>
  <c r="J371" i="1"/>
  <c r="J370" i="1"/>
  <c r="S369" i="1"/>
  <c r="J369" i="1"/>
  <c r="R369" i="1" s="1"/>
  <c r="Q368" i="1"/>
  <c r="J368" i="1"/>
  <c r="R368" i="1" s="1"/>
  <c r="S368" i="1" s="1"/>
  <c r="J367" i="1"/>
  <c r="J366" i="1"/>
  <c r="Q366" i="1" s="1"/>
  <c r="J365" i="1"/>
  <c r="R365" i="1" s="1"/>
  <c r="S365" i="1" s="1"/>
  <c r="J364" i="1"/>
  <c r="R363" i="1"/>
  <c r="S363" i="1" s="1"/>
  <c r="J363" i="1"/>
  <c r="Q363" i="1" s="1"/>
  <c r="J362" i="1"/>
  <c r="J361" i="1"/>
  <c r="J360" i="1"/>
  <c r="S359" i="1"/>
  <c r="J359" i="1"/>
  <c r="R359" i="1" s="1"/>
  <c r="R358" i="1"/>
  <c r="S358" i="1" s="1"/>
  <c r="J358" i="1"/>
  <c r="Q358" i="1" s="1"/>
  <c r="J357" i="1"/>
  <c r="J356" i="1"/>
  <c r="R356" i="1" s="1"/>
  <c r="S356" i="1" s="1"/>
  <c r="J355" i="1"/>
  <c r="Q355" i="1" s="1"/>
  <c r="J354" i="1"/>
  <c r="J353" i="1"/>
  <c r="R353" i="1" s="1"/>
  <c r="S353" i="1" s="1"/>
  <c r="J352" i="1"/>
  <c r="Q352" i="1" s="1"/>
  <c r="J351" i="1"/>
  <c r="J350" i="1"/>
  <c r="Q350" i="1" s="1"/>
  <c r="J349" i="1"/>
  <c r="J348" i="1"/>
  <c r="Q348" i="1" s="1"/>
  <c r="J347" i="1"/>
  <c r="J346" i="1"/>
  <c r="J345" i="1"/>
  <c r="R345" i="1" s="1"/>
  <c r="S345" i="1" s="1"/>
  <c r="J344" i="1"/>
  <c r="R344" i="1" s="1"/>
  <c r="S344" i="1" s="1"/>
  <c r="J343" i="1"/>
  <c r="R343" i="1" s="1"/>
  <c r="S343" i="1" s="1"/>
  <c r="J342" i="1"/>
  <c r="Q342" i="1" s="1"/>
  <c r="J341" i="1"/>
  <c r="J340" i="1"/>
  <c r="R340" i="1" s="1"/>
  <c r="S340" i="1" s="1"/>
  <c r="J339" i="1"/>
  <c r="R339" i="1" s="1"/>
  <c r="S339" i="1" s="1"/>
  <c r="J338" i="1"/>
  <c r="J337" i="1"/>
  <c r="R337" i="1" s="1"/>
  <c r="S337" i="1" s="1"/>
  <c r="J336" i="1"/>
  <c r="R336" i="1" s="1"/>
  <c r="S336" i="1" s="1"/>
  <c r="J335" i="1"/>
  <c r="J334" i="1"/>
  <c r="Q334" i="1" s="1"/>
  <c r="J333" i="1"/>
  <c r="R333" i="1" s="1"/>
  <c r="S333" i="1" s="1"/>
  <c r="J332" i="1"/>
  <c r="J331" i="1"/>
  <c r="Q331" i="1" s="1"/>
  <c r="J330" i="1"/>
  <c r="J329" i="1"/>
  <c r="J328" i="1"/>
  <c r="J327" i="1"/>
  <c r="R327" i="1" s="1"/>
  <c r="S327" i="1" s="1"/>
  <c r="R326" i="1"/>
  <c r="S326" i="1" s="1"/>
  <c r="J326" i="1"/>
  <c r="Q326" i="1" s="1"/>
  <c r="J325" i="1"/>
  <c r="J324" i="1"/>
  <c r="R324" i="1" s="1"/>
  <c r="S324" i="1" s="1"/>
  <c r="J323" i="1"/>
  <c r="Q323" i="1" s="1"/>
  <c r="J322" i="1"/>
  <c r="Q322" i="1" s="1"/>
  <c r="J321" i="1"/>
  <c r="R321" i="1" s="1"/>
  <c r="S321" i="1" s="1"/>
  <c r="J320" i="1"/>
  <c r="R320" i="1" s="1"/>
  <c r="S320" i="1" s="1"/>
  <c r="J319" i="1"/>
  <c r="J318" i="1"/>
  <c r="J317" i="1"/>
  <c r="J316" i="1"/>
  <c r="R316" i="1" s="1"/>
  <c r="S316" i="1" s="1"/>
  <c r="J315" i="1"/>
  <c r="J314" i="1"/>
  <c r="Q314" i="1" s="1"/>
  <c r="J313" i="1"/>
  <c r="R313" i="1" s="1"/>
  <c r="S313" i="1" s="1"/>
  <c r="J312" i="1"/>
  <c r="R312" i="1" s="1"/>
  <c r="S312" i="1" s="1"/>
  <c r="J311" i="1"/>
  <c r="R311" i="1" s="1"/>
  <c r="S311" i="1" s="1"/>
  <c r="J310" i="1"/>
  <c r="J309" i="1"/>
  <c r="J308" i="1"/>
  <c r="R308" i="1" s="1"/>
  <c r="S308" i="1" s="1"/>
  <c r="J307" i="1"/>
  <c r="R307" i="1" s="1"/>
  <c r="S307" i="1" s="1"/>
  <c r="J306" i="1"/>
  <c r="J305" i="1"/>
  <c r="R305" i="1" s="1"/>
  <c r="S305" i="1" s="1"/>
  <c r="J304" i="1"/>
  <c r="R304" i="1" s="1"/>
  <c r="S304" i="1" s="1"/>
  <c r="J303" i="1"/>
  <c r="R303" i="1" s="1"/>
  <c r="S303" i="1" s="1"/>
  <c r="J302" i="1"/>
  <c r="Q302" i="1" s="1"/>
  <c r="J301" i="1"/>
  <c r="R301" i="1" s="1"/>
  <c r="S301" i="1" s="1"/>
  <c r="R300" i="1"/>
  <c r="S300" i="1" s="1"/>
  <c r="J300" i="1"/>
  <c r="Q300" i="1" s="1"/>
  <c r="J299" i="1"/>
  <c r="Q299" i="1" s="1"/>
  <c r="J298" i="1"/>
  <c r="J297" i="1"/>
  <c r="J296" i="1"/>
  <c r="Q296" i="1" s="1"/>
  <c r="J295" i="1"/>
  <c r="R295" i="1" s="1"/>
  <c r="S295" i="1" s="1"/>
  <c r="J294" i="1"/>
  <c r="J293" i="1"/>
  <c r="R293" i="1" s="1"/>
  <c r="S293" i="1" s="1"/>
  <c r="J292" i="1"/>
  <c r="R292" i="1" s="1"/>
  <c r="S292" i="1" s="1"/>
  <c r="J291" i="1"/>
  <c r="J290" i="1"/>
  <c r="Q290" i="1" s="1"/>
  <c r="J289" i="1"/>
  <c r="R289" i="1" s="1"/>
  <c r="S289" i="1" s="1"/>
  <c r="R288" i="1"/>
  <c r="S288" i="1" s="1"/>
  <c r="Q288" i="1"/>
  <c r="J288" i="1"/>
  <c r="J287" i="1"/>
  <c r="J286" i="1"/>
  <c r="J285" i="1"/>
  <c r="J284" i="1"/>
  <c r="Q284" i="1" s="1"/>
  <c r="J283" i="1"/>
  <c r="R283" i="1" s="1"/>
  <c r="S283" i="1" s="1"/>
  <c r="J282" i="1"/>
  <c r="Q282" i="1" s="1"/>
  <c r="J281" i="1"/>
  <c r="R281" i="1" s="1"/>
  <c r="S281" i="1" s="1"/>
  <c r="J280" i="1"/>
  <c r="J279" i="1"/>
  <c r="R279" i="1" s="1"/>
  <c r="S279" i="1" s="1"/>
  <c r="J278" i="1"/>
  <c r="J277" i="1"/>
  <c r="R276" i="1"/>
  <c r="S276" i="1" s="1"/>
  <c r="J276" i="1"/>
  <c r="Q276" i="1" s="1"/>
  <c r="J275" i="1"/>
  <c r="R275" i="1" s="1"/>
  <c r="S275" i="1" s="1"/>
  <c r="J274" i="1"/>
  <c r="J273" i="1"/>
  <c r="R273" i="1" s="1"/>
  <c r="S273" i="1" s="1"/>
  <c r="J272" i="1"/>
  <c r="R272" i="1" s="1"/>
  <c r="S272" i="1" s="1"/>
  <c r="J271" i="1"/>
  <c r="R271" i="1" s="1"/>
  <c r="S271" i="1" s="1"/>
  <c r="J270" i="1"/>
  <c r="S269" i="1"/>
  <c r="Q269" i="1"/>
  <c r="J269" i="1"/>
  <c r="R269" i="1" s="1"/>
  <c r="J268" i="1"/>
  <c r="R268" i="1" s="1"/>
  <c r="S268" i="1" s="1"/>
  <c r="J267" i="1"/>
  <c r="R267" i="1" s="1"/>
  <c r="S267" i="1" s="1"/>
  <c r="J266" i="1"/>
  <c r="J265" i="1"/>
  <c r="R265" i="1" s="1"/>
  <c r="S265" i="1" s="1"/>
  <c r="Q264" i="1"/>
  <c r="J264" i="1"/>
  <c r="R264" i="1" s="1"/>
  <c r="S264" i="1" s="1"/>
  <c r="J263" i="1"/>
  <c r="J262" i="1"/>
  <c r="Q262" i="1" s="1"/>
  <c r="J261" i="1"/>
  <c r="R261" i="1" s="1"/>
  <c r="S261" i="1" s="1"/>
  <c r="J260" i="1"/>
  <c r="Q260" i="1" s="1"/>
  <c r="J259" i="1"/>
  <c r="Q259" i="1" s="1"/>
  <c r="J258" i="1"/>
  <c r="Q258" i="1" s="1"/>
  <c r="J257" i="1"/>
  <c r="R257" i="1" s="1"/>
  <c r="S257" i="1" s="1"/>
  <c r="J256" i="1"/>
  <c r="R256" i="1" s="1"/>
  <c r="S256" i="1" s="1"/>
  <c r="J255" i="1"/>
  <c r="J254" i="1"/>
  <c r="J253" i="1"/>
  <c r="J252" i="1"/>
  <c r="R252" i="1" s="1"/>
  <c r="S252" i="1" s="1"/>
  <c r="J251" i="1"/>
  <c r="J250" i="1"/>
  <c r="Q250" i="1" s="1"/>
  <c r="Q249" i="1"/>
  <c r="J249" i="1"/>
  <c r="R249" i="1" s="1"/>
  <c r="S249" i="1" s="1"/>
  <c r="J248" i="1"/>
  <c r="R248" i="1" s="1"/>
  <c r="S248" i="1" s="1"/>
  <c r="J247" i="1"/>
  <c r="R247" i="1" s="1"/>
  <c r="S247" i="1" s="1"/>
  <c r="J246" i="1"/>
  <c r="Q246" i="1" s="1"/>
  <c r="J245" i="1"/>
  <c r="R245" i="1" s="1"/>
  <c r="S245" i="1" s="1"/>
  <c r="J244" i="1"/>
  <c r="R244" i="1" s="1"/>
  <c r="S244" i="1" s="1"/>
  <c r="J243" i="1"/>
  <c r="R243" i="1" s="1"/>
  <c r="S243" i="1" s="1"/>
  <c r="J242" i="1"/>
  <c r="J241" i="1"/>
  <c r="J240" i="1"/>
  <c r="Q240" i="1" s="1"/>
  <c r="J239" i="1"/>
  <c r="R239" i="1" s="1"/>
  <c r="S239" i="1" s="1"/>
  <c r="J238" i="1"/>
  <c r="J237" i="1"/>
  <c r="J236" i="1"/>
  <c r="R236" i="1" s="1"/>
  <c r="S236" i="1" s="1"/>
  <c r="J235" i="1"/>
  <c r="R235" i="1" s="1"/>
  <c r="S235" i="1" s="1"/>
  <c r="J234" i="1"/>
  <c r="J233" i="1"/>
  <c r="R232" i="1"/>
  <c r="S232" i="1" s="1"/>
  <c r="J232" i="1"/>
  <c r="Q232" i="1" s="1"/>
  <c r="J231" i="1"/>
  <c r="R231" i="1" s="1"/>
  <c r="S231" i="1" s="1"/>
  <c r="J230" i="1"/>
  <c r="Q230" i="1" s="1"/>
  <c r="S229" i="1"/>
  <c r="J229" i="1"/>
  <c r="R229" i="1" s="1"/>
  <c r="J228" i="1"/>
  <c r="R228" i="1" s="1"/>
  <c r="S228" i="1" s="1"/>
  <c r="J227" i="1"/>
  <c r="Q227" i="1" s="1"/>
  <c r="R226" i="1"/>
  <c r="S226" i="1" s="1"/>
  <c r="J226" i="1"/>
  <c r="Q226" i="1" s="1"/>
  <c r="Q225" i="1"/>
  <c r="J225" i="1"/>
  <c r="R225" i="1" s="1"/>
  <c r="S225" i="1" s="1"/>
  <c r="J224" i="1"/>
  <c r="R224" i="1" s="1"/>
  <c r="S224" i="1" s="1"/>
  <c r="Q223" i="1"/>
  <c r="J223" i="1"/>
  <c r="R223" i="1" s="1"/>
  <c r="S223" i="1" s="1"/>
  <c r="J222" i="1"/>
  <c r="Q222" i="1" s="1"/>
  <c r="J221" i="1"/>
  <c r="J220" i="1"/>
  <c r="R220" i="1" s="1"/>
  <c r="S220" i="1" s="1"/>
  <c r="Q219" i="1"/>
  <c r="J219" i="1"/>
  <c r="R219" i="1" s="1"/>
  <c r="S219" i="1" s="1"/>
  <c r="R218" i="1"/>
  <c r="S218" i="1" s="1"/>
  <c r="J218" i="1"/>
  <c r="Q218" i="1" s="1"/>
  <c r="J217" i="1"/>
  <c r="R217" i="1" s="1"/>
  <c r="S217" i="1" s="1"/>
  <c r="J216" i="1"/>
  <c r="R216" i="1" s="1"/>
  <c r="S216" i="1" s="1"/>
  <c r="J215" i="1"/>
  <c r="R215" i="1" s="1"/>
  <c r="S215" i="1" s="1"/>
  <c r="R214" i="1"/>
  <c r="S214" i="1" s="1"/>
  <c r="J214" i="1"/>
  <c r="Q214" i="1" s="1"/>
  <c r="J213" i="1"/>
  <c r="J212" i="1"/>
  <c r="R212" i="1" s="1"/>
  <c r="S212" i="1" s="1"/>
  <c r="J211" i="1"/>
  <c r="J210" i="1"/>
  <c r="J209" i="1"/>
  <c r="J208" i="1"/>
  <c r="Q208" i="1" s="1"/>
  <c r="J207" i="1"/>
  <c r="J206" i="1"/>
  <c r="J205" i="1"/>
  <c r="J204" i="1"/>
  <c r="Q204" i="1" s="1"/>
  <c r="J203" i="1"/>
  <c r="J202" i="1"/>
  <c r="J201" i="1"/>
  <c r="Q200" i="1"/>
  <c r="J200" i="1"/>
  <c r="R200" i="1" s="1"/>
  <c r="S200" i="1" s="1"/>
  <c r="J199" i="1"/>
  <c r="J198" i="1"/>
  <c r="J197" i="1"/>
  <c r="J196" i="1"/>
  <c r="R196" i="1" s="1"/>
  <c r="S196" i="1" s="1"/>
  <c r="J195" i="1"/>
  <c r="J194" i="1"/>
  <c r="J193" i="1"/>
  <c r="J192" i="1"/>
  <c r="R192" i="1" s="1"/>
  <c r="S192" i="1" s="1"/>
  <c r="J191" i="1"/>
  <c r="J190" i="1"/>
  <c r="J189" i="1"/>
  <c r="Q188" i="1"/>
  <c r="J188" i="1"/>
  <c r="R188" i="1" s="1"/>
  <c r="S188" i="1" s="1"/>
  <c r="J187" i="1"/>
  <c r="R187" i="1" s="1"/>
  <c r="S187" i="1" s="1"/>
  <c r="J186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1" i="1"/>
  <c r="H171" i="1" s="1"/>
  <c r="R171" i="1" s="1"/>
  <c r="S171" i="1" s="1"/>
  <c r="J170" i="1"/>
  <c r="H170" i="1" s="1"/>
  <c r="R170" i="1" s="1"/>
  <c r="S170" i="1" s="1"/>
  <c r="J169" i="1"/>
  <c r="J168" i="1"/>
  <c r="J167" i="1"/>
  <c r="H167" i="1" s="1"/>
  <c r="J166" i="1"/>
  <c r="H166" i="1" s="1"/>
  <c r="R166" i="1" s="1"/>
  <c r="S166" i="1" s="1"/>
  <c r="J165" i="1"/>
  <c r="H165" i="1"/>
  <c r="R165" i="1" s="1"/>
  <c r="S165" i="1" s="1"/>
  <c r="J164" i="1"/>
  <c r="H164" i="1" s="1"/>
  <c r="R164" i="1" s="1"/>
  <c r="S164" i="1" s="1"/>
  <c r="J163" i="1"/>
  <c r="J162" i="1"/>
  <c r="H162" i="1" s="1"/>
  <c r="R162" i="1" s="1"/>
  <c r="S162" i="1" s="1"/>
  <c r="J161" i="1"/>
  <c r="H161" i="1" s="1"/>
  <c r="R161" i="1" s="1"/>
  <c r="S161" i="1" s="1"/>
  <c r="J160" i="1"/>
  <c r="H160" i="1" s="1"/>
  <c r="R160" i="1" s="1"/>
  <c r="S160" i="1" s="1"/>
  <c r="J158" i="1"/>
  <c r="H158" i="1" s="1"/>
  <c r="R158" i="1" s="1"/>
  <c r="S158" i="1" s="1"/>
  <c r="J157" i="1"/>
  <c r="H157" i="1"/>
  <c r="R157" i="1" s="1"/>
  <c r="S157" i="1" s="1"/>
  <c r="J156" i="1"/>
  <c r="H156" i="1" s="1"/>
  <c r="R156" i="1" s="1"/>
  <c r="S156" i="1" s="1"/>
  <c r="J155" i="1"/>
  <c r="H155" i="1" s="1"/>
  <c r="R155" i="1" s="1"/>
  <c r="S155" i="1" s="1"/>
  <c r="J154" i="1"/>
  <c r="H154" i="1" s="1"/>
  <c r="R154" i="1" s="1"/>
  <c r="S154" i="1" s="1"/>
  <c r="J153" i="1"/>
  <c r="H153" i="1" s="1"/>
  <c r="R153" i="1" s="1"/>
  <c r="S153" i="1" s="1"/>
  <c r="J152" i="1"/>
  <c r="H152" i="1" s="1"/>
  <c r="R152" i="1" s="1"/>
  <c r="S152" i="1" s="1"/>
  <c r="J151" i="1"/>
  <c r="H151" i="1" s="1"/>
  <c r="Q151" i="1" s="1"/>
  <c r="J150" i="1"/>
  <c r="H150" i="1" s="1"/>
  <c r="R150" i="1" s="1"/>
  <c r="S150" i="1" s="1"/>
  <c r="J149" i="1"/>
  <c r="H149" i="1" s="1"/>
  <c r="R149" i="1" s="1"/>
  <c r="S149" i="1" s="1"/>
  <c r="J148" i="1"/>
  <c r="H148" i="1" s="1"/>
  <c r="R148" i="1" s="1"/>
  <c r="S148" i="1" s="1"/>
  <c r="J147" i="1"/>
  <c r="H147" i="1" s="1"/>
  <c r="R147" i="1" s="1"/>
  <c r="S147" i="1" s="1"/>
  <c r="O145" i="1"/>
  <c r="N145" i="1"/>
  <c r="J145" i="1"/>
  <c r="H145" i="1" s="1"/>
  <c r="R145" i="1" s="1"/>
  <c r="S145" i="1" s="1"/>
  <c r="O144" i="1"/>
  <c r="N144" i="1"/>
  <c r="J144" i="1"/>
  <c r="H144" i="1" s="1"/>
  <c r="R144" i="1" s="1"/>
  <c r="S144" i="1" s="1"/>
  <c r="O143" i="1"/>
  <c r="N143" i="1"/>
  <c r="J143" i="1"/>
  <c r="H143" i="1" s="1"/>
  <c r="R143" i="1" s="1"/>
  <c r="S143" i="1" s="1"/>
  <c r="O142" i="1"/>
  <c r="N142" i="1"/>
  <c r="J142" i="1"/>
  <c r="H142" i="1" s="1"/>
  <c r="R142" i="1" s="1"/>
  <c r="S142" i="1" s="1"/>
  <c r="O141" i="1"/>
  <c r="N141" i="1"/>
  <c r="J141" i="1"/>
  <c r="H141" i="1" s="1"/>
  <c r="R141" i="1" s="1"/>
  <c r="S141" i="1" s="1"/>
  <c r="O139" i="1"/>
  <c r="N139" i="1"/>
  <c r="J139" i="1"/>
  <c r="H139" i="1"/>
  <c r="R139" i="1" s="1"/>
  <c r="S139" i="1" s="1"/>
  <c r="O138" i="1"/>
  <c r="N138" i="1"/>
  <c r="J138" i="1"/>
  <c r="H138" i="1" s="1"/>
  <c r="R138" i="1" s="1"/>
  <c r="S138" i="1" s="1"/>
  <c r="O137" i="1"/>
  <c r="N137" i="1"/>
  <c r="J137" i="1"/>
  <c r="H137" i="1" s="1"/>
  <c r="R137" i="1" s="1"/>
  <c r="S137" i="1" s="1"/>
  <c r="O136" i="1"/>
  <c r="N136" i="1"/>
  <c r="J136" i="1"/>
  <c r="H136" i="1" s="1"/>
  <c r="R136" i="1" s="1"/>
  <c r="S136" i="1" s="1"/>
  <c r="O135" i="1"/>
  <c r="N135" i="1"/>
  <c r="J135" i="1"/>
  <c r="H135" i="1" s="1"/>
  <c r="R135" i="1" s="1"/>
  <c r="S135" i="1" s="1"/>
  <c r="R131" i="1"/>
  <c r="S131" i="1" s="1"/>
  <c r="Q131" i="1"/>
  <c r="J129" i="1"/>
  <c r="H129" i="1" s="1"/>
  <c r="H127" i="1"/>
  <c r="Q127" i="1" s="1"/>
  <c r="O125" i="1"/>
  <c r="N125" i="1"/>
  <c r="J125" i="1"/>
  <c r="H125" i="1" s="1"/>
  <c r="R125" i="1" s="1"/>
  <c r="S125" i="1" s="1"/>
  <c r="O124" i="1"/>
  <c r="N124" i="1"/>
  <c r="J124" i="1"/>
  <c r="H124" i="1" s="1"/>
  <c r="R124" i="1" s="1"/>
  <c r="S124" i="1" s="1"/>
  <c r="O123" i="1"/>
  <c r="N123" i="1"/>
  <c r="J123" i="1"/>
  <c r="H123" i="1" s="1"/>
  <c r="R123" i="1" s="1"/>
  <c r="S123" i="1" s="1"/>
  <c r="O122" i="1"/>
  <c r="N122" i="1"/>
  <c r="J122" i="1"/>
  <c r="H122" i="1" s="1"/>
  <c r="R122" i="1" s="1"/>
  <c r="S122" i="1" s="1"/>
  <c r="O121" i="1"/>
  <c r="N121" i="1"/>
  <c r="J121" i="1"/>
  <c r="H121" i="1" s="1"/>
  <c r="R121" i="1" s="1"/>
  <c r="S121" i="1" s="1"/>
  <c r="O120" i="1"/>
  <c r="N120" i="1"/>
  <c r="J120" i="1"/>
  <c r="H120" i="1" s="1"/>
  <c r="R120" i="1" s="1"/>
  <c r="S120" i="1" s="1"/>
  <c r="O119" i="1"/>
  <c r="N119" i="1"/>
  <c r="J119" i="1"/>
  <c r="H119" i="1" s="1"/>
  <c r="R119" i="1" s="1"/>
  <c r="S119" i="1" s="1"/>
  <c r="O118" i="1"/>
  <c r="N118" i="1"/>
  <c r="J118" i="1"/>
  <c r="O116" i="1"/>
  <c r="N116" i="1"/>
  <c r="J116" i="1"/>
  <c r="O115" i="1"/>
  <c r="N115" i="1"/>
  <c r="J115" i="1"/>
  <c r="H115" i="1" s="1"/>
  <c r="R115" i="1" s="1"/>
  <c r="S115" i="1" s="1"/>
  <c r="O114" i="1"/>
  <c r="N114" i="1"/>
  <c r="J114" i="1"/>
  <c r="H114" i="1" s="1"/>
  <c r="R114" i="1" s="1"/>
  <c r="S114" i="1" s="1"/>
  <c r="O113" i="1"/>
  <c r="N113" i="1"/>
  <c r="J113" i="1"/>
  <c r="H113" i="1" s="1"/>
  <c r="R113" i="1" s="1"/>
  <c r="S113" i="1" s="1"/>
  <c r="O112" i="1"/>
  <c r="N112" i="1"/>
  <c r="J112" i="1"/>
  <c r="H112" i="1"/>
  <c r="R112" i="1" s="1"/>
  <c r="S112" i="1" s="1"/>
  <c r="O111" i="1"/>
  <c r="N111" i="1"/>
  <c r="J111" i="1"/>
  <c r="H111" i="1"/>
  <c r="R111" i="1" s="1"/>
  <c r="S111" i="1" s="1"/>
  <c r="O110" i="1"/>
  <c r="N110" i="1"/>
  <c r="J110" i="1"/>
  <c r="H110" i="1" s="1"/>
  <c r="O109" i="1"/>
  <c r="N109" i="1"/>
  <c r="J109" i="1"/>
  <c r="H109" i="1" s="1"/>
  <c r="O107" i="1"/>
  <c r="N107" i="1"/>
  <c r="J107" i="1"/>
  <c r="R107" i="1" s="1"/>
  <c r="S107" i="1" s="1"/>
  <c r="O106" i="1"/>
  <c r="N106" i="1"/>
  <c r="J106" i="1"/>
  <c r="O104" i="1"/>
  <c r="N104" i="1"/>
  <c r="J104" i="1"/>
  <c r="H104" i="1"/>
  <c r="R104" i="1" s="1"/>
  <c r="S104" i="1" s="1"/>
  <c r="O103" i="1"/>
  <c r="N103" i="1"/>
  <c r="J103" i="1"/>
  <c r="H103" i="1" s="1"/>
  <c r="R103" i="1" s="1"/>
  <c r="S103" i="1" s="1"/>
  <c r="O102" i="1"/>
  <c r="N102" i="1"/>
  <c r="J102" i="1"/>
  <c r="H102" i="1" s="1"/>
  <c r="R102" i="1" s="1"/>
  <c r="S102" i="1" s="1"/>
  <c r="O101" i="1"/>
  <c r="N101" i="1"/>
  <c r="J101" i="1"/>
  <c r="H101" i="1" s="1"/>
  <c r="R101" i="1" s="1"/>
  <c r="S101" i="1" s="1"/>
  <c r="O100" i="1"/>
  <c r="N100" i="1"/>
  <c r="J100" i="1"/>
  <c r="O99" i="1"/>
  <c r="N99" i="1"/>
  <c r="J99" i="1"/>
  <c r="H99" i="1"/>
  <c r="R99" i="1" s="1"/>
  <c r="S99" i="1" s="1"/>
  <c r="O98" i="1"/>
  <c r="N98" i="1"/>
  <c r="J98" i="1"/>
  <c r="H98" i="1" s="1"/>
  <c r="R98" i="1" s="1"/>
  <c r="S98" i="1" s="1"/>
  <c r="O97" i="1"/>
  <c r="N97" i="1"/>
  <c r="J97" i="1"/>
  <c r="O96" i="1"/>
  <c r="N96" i="1"/>
  <c r="J96" i="1"/>
  <c r="H96" i="1" s="1"/>
  <c r="O95" i="1"/>
  <c r="N95" i="1"/>
  <c r="J95" i="1"/>
  <c r="O94" i="1"/>
  <c r="N94" i="1"/>
  <c r="J94" i="1"/>
  <c r="H94" i="1" s="1"/>
  <c r="R94" i="1" s="1"/>
  <c r="S94" i="1" s="1"/>
  <c r="O93" i="1"/>
  <c r="N93" i="1"/>
  <c r="J93" i="1"/>
  <c r="H93" i="1" s="1"/>
  <c r="R93" i="1" s="1"/>
  <c r="S93" i="1" s="1"/>
  <c r="O92" i="1"/>
  <c r="N92" i="1"/>
  <c r="J92" i="1"/>
  <c r="H92" i="1" s="1"/>
  <c r="R92" i="1" s="1"/>
  <c r="S92" i="1" s="1"/>
  <c r="O91" i="1"/>
  <c r="N91" i="1"/>
  <c r="J91" i="1"/>
  <c r="H91" i="1" s="1"/>
  <c r="R91" i="1" s="1"/>
  <c r="S91" i="1" s="1"/>
  <c r="O90" i="1"/>
  <c r="N90" i="1"/>
  <c r="J90" i="1"/>
  <c r="H90" i="1" s="1"/>
  <c r="R90" i="1" s="1"/>
  <c r="S90" i="1" s="1"/>
  <c r="O89" i="1"/>
  <c r="N89" i="1"/>
  <c r="J89" i="1"/>
  <c r="O88" i="1"/>
  <c r="N88" i="1"/>
  <c r="J88" i="1"/>
  <c r="H88" i="1" s="1"/>
  <c r="O87" i="1"/>
  <c r="N87" i="1"/>
  <c r="J87" i="1"/>
  <c r="O86" i="1"/>
  <c r="N86" i="1"/>
  <c r="J86" i="1"/>
  <c r="Q86" i="1" s="1"/>
  <c r="H86" i="1"/>
  <c r="R86" i="1" s="1"/>
  <c r="S86" i="1" s="1"/>
  <c r="O85" i="1"/>
  <c r="N85" i="1"/>
  <c r="J85" i="1"/>
  <c r="H85" i="1" s="1"/>
  <c r="R85" i="1" s="1"/>
  <c r="S85" i="1" s="1"/>
  <c r="O84" i="1"/>
  <c r="N84" i="1"/>
  <c r="J84" i="1"/>
  <c r="H84" i="1" s="1"/>
  <c r="R84" i="1" s="1"/>
  <c r="S84" i="1" s="1"/>
  <c r="O83" i="1"/>
  <c r="N83" i="1"/>
  <c r="J83" i="1"/>
  <c r="H83" i="1" s="1"/>
  <c r="R83" i="1" s="1"/>
  <c r="S83" i="1" s="1"/>
  <c r="O82" i="1"/>
  <c r="N82" i="1"/>
  <c r="J82" i="1"/>
  <c r="H82" i="1" s="1"/>
  <c r="R82" i="1" s="1"/>
  <c r="S82" i="1" s="1"/>
  <c r="O81" i="1"/>
  <c r="N81" i="1"/>
  <c r="J81" i="1"/>
  <c r="O80" i="1"/>
  <c r="N80" i="1"/>
  <c r="J80" i="1"/>
  <c r="H80" i="1" s="1"/>
  <c r="O79" i="1"/>
  <c r="N79" i="1"/>
  <c r="J79" i="1"/>
  <c r="O78" i="1"/>
  <c r="N78" i="1"/>
  <c r="J78" i="1"/>
  <c r="H78" i="1" s="1"/>
  <c r="R78" i="1" s="1"/>
  <c r="S78" i="1" s="1"/>
  <c r="O77" i="1"/>
  <c r="N77" i="1"/>
  <c r="J77" i="1"/>
  <c r="H77" i="1" s="1"/>
  <c r="R77" i="1" s="1"/>
  <c r="S77" i="1" s="1"/>
  <c r="O76" i="1"/>
  <c r="N76" i="1"/>
  <c r="J76" i="1"/>
  <c r="H76" i="1"/>
  <c r="R76" i="1" s="1"/>
  <c r="S76" i="1" s="1"/>
  <c r="O75" i="1"/>
  <c r="N75" i="1"/>
  <c r="J75" i="1"/>
  <c r="H75" i="1" s="1"/>
  <c r="R75" i="1" s="1"/>
  <c r="S75" i="1" s="1"/>
  <c r="O74" i="1"/>
  <c r="N74" i="1"/>
  <c r="J74" i="1"/>
  <c r="H74" i="1" s="1"/>
  <c r="R74" i="1" s="1"/>
  <c r="S74" i="1" s="1"/>
  <c r="O73" i="1"/>
  <c r="N73" i="1"/>
  <c r="J73" i="1"/>
  <c r="O72" i="1"/>
  <c r="N72" i="1"/>
  <c r="J72" i="1"/>
  <c r="H72" i="1" s="1"/>
  <c r="O71" i="1"/>
  <c r="N71" i="1"/>
  <c r="J71" i="1"/>
  <c r="O70" i="1"/>
  <c r="N70" i="1"/>
  <c r="J70" i="1"/>
  <c r="O69" i="1"/>
  <c r="N69" i="1"/>
  <c r="J69" i="1"/>
  <c r="H69" i="1" s="1"/>
  <c r="R69" i="1" s="1"/>
  <c r="S69" i="1" s="1"/>
  <c r="O68" i="1"/>
  <c r="N68" i="1"/>
  <c r="J68" i="1"/>
  <c r="H68" i="1"/>
  <c r="R68" i="1" s="1"/>
  <c r="S68" i="1" s="1"/>
  <c r="O67" i="1"/>
  <c r="N67" i="1"/>
  <c r="J67" i="1"/>
  <c r="H67" i="1" s="1"/>
  <c r="R67" i="1" s="1"/>
  <c r="S67" i="1" s="1"/>
  <c r="O66" i="1"/>
  <c r="N66" i="1"/>
  <c r="J66" i="1"/>
  <c r="H66" i="1" s="1"/>
  <c r="R66" i="1" s="1"/>
  <c r="S66" i="1" s="1"/>
  <c r="O65" i="1"/>
  <c r="N65" i="1"/>
  <c r="J65" i="1"/>
  <c r="O64" i="1"/>
  <c r="N64" i="1"/>
  <c r="J64" i="1"/>
  <c r="H64" i="1" s="1"/>
  <c r="O63" i="1"/>
  <c r="N63" i="1"/>
  <c r="J63" i="1"/>
  <c r="O62" i="1"/>
  <c r="N62" i="1"/>
  <c r="J62" i="1"/>
  <c r="H62" i="1" s="1"/>
  <c r="R62" i="1" s="1"/>
  <c r="S62" i="1" s="1"/>
  <c r="O61" i="1"/>
  <c r="N61" i="1"/>
  <c r="J61" i="1"/>
  <c r="H61" i="1" s="1"/>
  <c r="R61" i="1" s="1"/>
  <c r="S61" i="1" s="1"/>
  <c r="O60" i="1"/>
  <c r="N60" i="1"/>
  <c r="J60" i="1"/>
  <c r="H60" i="1" s="1"/>
  <c r="R60" i="1" s="1"/>
  <c r="S60" i="1" s="1"/>
  <c r="O59" i="1"/>
  <c r="N59" i="1"/>
  <c r="J59" i="1"/>
  <c r="H59" i="1" s="1"/>
  <c r="R59" i="1" s="1"/>
  <c r="S59" i="1" s="1"/>
  <c r="O58" i="1"/>
  <c r="N58" i="1"/>
  <c r="J58" i="1"/>
  <c r="H58" i="1" s="1"/>
  <c r="R58" i="1" s="1"/>
  <c r="S58" i="1" s="1"/>
  <c r="O57" i="1"/>
  <c r="N57" i="1"/>
  <c r="J57" i="1"/>
  <c r="O56" i="1"/>
  <c r="N56" i="1"/>
  <c r="J56" i="1"/>
  <c r="H56" i="1" s="1"/>
  <c r="O55" i="1"/>
  <c r="N55" i="1"/>
  <c r="J55" i="1"/>
  <c r="O54" i="1"/>
  <c r="N54" i="1"/>
  <c r="J54" i="1"/>
  <c r="Q54" i="1" s="1"/>
  <c r="H54" i="1"/>
  <c r="R54" i="1" s="1"/>
  <c r="S54" i="1" s="1"/>
  <c r="O53" i="1"/>
  <c r="N53" i="1"/>
  <c r="J53" i="1"/>
  <c r="H53" i="1" s="1"/>
  <c r="R53" i="1" s="1"/>
  <c r="S53" i="1" s="1"/>
  <c r="O52" i="1"/>
  <c r="N52" i="1"/>
  <c r="J52" i="1"/>
  <c r="H52" i="1" s="1"/>
  <c r="R52" i="1" s="1"/>
  <c r="S52" i="1" s="1"/>
  <c r="O51" i="1"/>
  <c r="N51" i="1"/>
  <c r="J51" i="1"/>
  <c r="H51" i="1" s="1"/>
  <c r="R51" i="1" s="1"/>
  <c r="S51" i="1" s="1"/>
  <c r="O50" i="1"/>
  <c r="N50" i="1"/>
  <c r="J50" i="1"/>
  <c r="H50" i="1" s="1"/>
  <c r="R50" i="1" s="1"/>
  <c r="S50" i="1" s="1"/>
  <c r="O49" i="1"/>
  <c r="N49" i="1"/>
  <c r="J49" i="1"/>
  <c r="O48" i="1"/>
  <c r="N48" i="1"/>
  <c r="J48" i="1"/>
  <c r="H48" i="1" s="1"/>
  <c r="O47" i="1"/>
  <c r="N47" i="1"/>
  <c r="J47" i="1"/>
  <c r="O46" i="1"/>
  <c r="N46" i="1"/>
  <c r="J46" i="1"/>
  <c r="H46" i="1" s="1"/>
  <c r="R46" i="1" s="1"/>
  <c r="S46" i="1" s="1"/>
  <c r="O45" i="1"/>
  <c r="N45" i="1"/>
  <c r="J45" i="1"/>
  <c r="H45" i="1" s="1"/>
  <c r="R45" i="1" s="1"/>
  <c r="S45" i="1" s="1"/>
  <c r="O44" i="1"/>
  <c r="N44" i="1"/>
  <c r="J44" i="1"/>
  <c r="H44" i="1"/>
  <c r="R44" i="1" s="1"/>
  <c r="S44" i="1" s="1"/>
  <c r="O43" i="1"/>
  <c r="N43" i="1"/>
  <c r="J43" i="1"/>
  <c r="H43" i="1" s="1"/>
  <c r="R43" i="1" s="1"/>
  <c r="S43" i="1" s="1"/>
  <c r="O42" i="1"/>
  <c r="N42" i="1"/>
  <c r="J42" i="1"/>
  <c r="H42" i="1" s="1"/>
  <c r="R42" i="1" s="1"/>
  <c r="S42" i="1" s="1"/>
  <c r="O41" i="1"/>
  <c r="N41" i="1"/>
  <c r="J41" i="1"/>
  <c r="O40" i="1"/>
  <c r="N40" i="1"/>
  <c r="J40" i="1"/>
  <c r="H40" i="1" s="1"/>
  <c r="O39" i="1"/>
  <c r="N39" i="1"/>
  <c r="J39" i="1"/>
  <c r="O38" i="1"/>
  <c r="N38" i="1"/>
  <c r="J38" i="1"/>
  <c r="O37" i="1"/>
  <c r="N37" i="1"/>
  <c r="J37" i="1"/>
  <c r="H37" i="1" s="1"/>
  <c r="R37" i="1" s="1"/>
  <c r="S37" i="1" s="1"/>
  <c r="O36" i="1"/>
  <c r="N36" i="1"/>
  <c r="J36" i="1"/>
  <c r="H36" i="1"/>
  <c r="R36" i="1" s="1"/>
  <c r="S36" i="1" s="1"/>
  <c r="O35" i="1"/>
  <c r="N35" i="1"/>
  <c r="J35" i="1"/>
  <c r="H35" i="1" s="1"/>
  <c r="R35" i="1" s="1"/>
  <c r="S35" i="1" s="1"/>
  <c r="O34" i="1"/>
  <c r="N34" i="1"/>
  <c r="J34" i="1"/>
  <c r="H34" i="1" s="1"/>
  <c r="R34" i="1" s="1"/>
  <c r="S34" i="1" s="1"/>
  <c r="O33" i="1"/>
  <c r="N33" i="1"/>
  <c r="J33" i="1"/>
  <c r="O32" i="1"/>
  <c r="N32" i="1"/>
  <c r="J32" i="1"/>
  <c r="H32" i="1" s="1"/>
  <c r="O31" i="1"/>
  <c r="N31" i="1"/>
  <c r="J31" i="1"/>
  <c r="O30" i="1"/>
  <c r="N30" i="1"/>
  <c r="J30" i="1"/>
  <c r="H30" i="1" s="1"/>
  <c r="R30" i="1" s="1"/>
  <c r="S30" i="1" s="1"/>
  <c r="O29" i="1"/>
  <c r="N29" i="1"/>
  <c r="J29" i="1"/>
  <c r="H29" i="1" s="1"/>
  <c r="R29" i="1" s="1"/>
  <c r="S29" i="1" s="1"/>
  <c r="O28" i="1"/>
  <c r="N28" i="1"/>
  <c r="J28" i="1"/>
  <c r="H28" i="1" s="1"/>
  <c r="R28" i="1" s="1"/>
  <c r="S28" i="1" s="1"/>
  <c r="O27" i="1"/>
  <c r="N27" i="1"/>
  <c r="J27" i="1"/>
  <c r="H27" i="1" s="1"/>
  <c r="R27" i="1" s="1"/>
  <c r="S27" i="1" s="1"/>
  <c r="O26" i="1"/>
  <c r="N26" i="1"/>
  <c r="J26" i="1"/>
  <c r="H26" i="1" s="1"/>
  <c r="R26" i="1" s="1"/>
  <c r="S26" i="1" s="1"/>
  <c r="O25" i="1"/>
  <c r="N25" i="1"/>
  <c r="J25" i="1"/>
  <c r="O24" i="1"/>
  <c r="N24" i="1"/>
  <c r="J24" i="1"/>
  <c r="H24" i="1" s="1"/>
  <c r="O23" i="1"/>
  <c r="N23" i="1"/>
  <c r="J23" i="1"/>
  <c r="O22" i="1"/>
  <c r="N22" i="1"/>
  <c r="J22" i="1"/>
  <c r="Q22" i="1" s="1"/>
  <c r="H22" i="1"/>
  <c r="R22" i="1" s="1"/>
  <c r="S22" i="1" s="1"/>
  <c r="O21" i="1"/>
  <c r="N21" i="1"/>
  <c r="J21" i="1"/>
  <c r="H21" i="1" s="1"/>
  <c r="R21" i="1" s="1"/>
  <c r="S21" i="1" s="1"/>
  <c r="O20" i="1"/>
  <c r="N20" i="1"/>
  <c r="J20" i="1"/>
  <c r="H20" i="1" s="1"/>
  <c r="R20" i="1" s="1"/>
  <c r="S20" i="1" s="1"/>
  <c r="O19" i="1"/>
  <c r="N19" i="1"/>
  <c r="J19" i="1"/>
  <c r="H19" i="1" s="1"/>
  <c r="R19" i="1" s="1"/>
  <c r="S19" i="1" s="1"/>
  <c r="O18" i="1"/>
  <c r="N18" i="1"/>
  <c r="J18" i="1"/>
  <c r="H18" i="1" s="1"/>
  <c r="R18" i="1" s="1"/>
  <c r="S18" i="1" s="1"/>
  <c r="O17" i="1"/>
  <c r="N17" i="1"/>
  <c r="J17" i="1"/>
  <c r="O16" i="1"/>
  <c r="N16" i="1"/>
  <c r="J16" i="1"/>
  <c r="H16" i="1" s="1"/>
  <c r="O15" i="1"/>
  <c r="N15" i="1"/>
  <c r="J15" i="1"/>
  <c r="O14" i="1"/>
  <c r="N14" i="1"/>
  <c r="J14" i="1"/>
  <c r="H14" i="1" s="1"/>
  <c r="R14" i="1" s="1"/>
  <c r="S14" i="1" s="1"/>
  <c r="O13" i="1"/>
  <c r="N13" i="1"/>
  <c r="J13" i="1"/>
  <c r="H13" i="1" s="1"/>
  <c r="R13" i="1" s="1"/>
  <c r="S13" i="1" s="1"/>
  <c r="O12" i="1"/>
  <c r="N12" i="1"/>
  <c r="J12" i="1"/>
  <c r="H12" i="1" s="1"/>
  <c r="O10" i="1"/>
  <c r="N10" i="1"/>
  <c r="J10" i="1"/>
  <c r="H10" i="1" s="1"/>
  <c r="O9" i="1"/>
  <c r="N9" i="1"/>
  <c r="J9" i="1"/>
  <c r="H9" i="1" s="1"/>
  <c r="O8" i="1"/>
  <c r="N8" i="1"/>
  <c r="J8" i="1"/>
  <c r="H8" i="1" s="1"/>
  <c r="O7" i="1"/>
  <c r="N7" i="1"/>
  <c r="J7" i="1"/>
  <c r="H7" i="1" s="1"/>
  <c r="O6" i="1"/>
  <c r="N6" i="1"/>
  <c r="J6" i="1"/>
  <c r="H6" i="1" s="1"/>
  <c r="O5" i="1"/>
  <c r="N5" i="1"/>
  <c r="J5" i="1"/>
  <c r="H5" i="1" s="1"/>
  <c r="O4" i="1"/>
  <c r="N4" i="1"/>
  <c r="J4" i="1"/>
  <c r="H4" i="1" s="1"/>
  <c r="O3" i="1"/>
  <c r="N3" i="1"/>
  <c r="J3" i="1"/>
  <c r="H3" i="1" s="1"/>
  <c r="R3" i="1" s="1"/>
  <c r="S3" i="1" s="1"/>
  <c r="O2" i="1"/>
  <c r="N2" i="1"/>
  <c r="J2" i="1"/>
  <c r="H2" i="1" s="1"/>
  <c r="Q38" i="1" l="1"/>
  <c r="R1115" i="1"/>
  <c r="S1115" i="1" s="1"/>
  <c r="Q1115" i="1"/>
  <c r="Q196" i="1"/>
  <c r="R222" i="1"/>
  <c r="S222" i="1" s="1"/>
  <c r="Q252" i="1"/>
  <c r="Q271" i="1"/>
  <c r="Q324" i="1"/>
  <c r="Q372" i="1"/>
  <c r="R392" i="1"/>
  <c r="S392" i="1" s="1"/>
  <c r="R397" i="1"/>
  <c r="S397" i="1" s="1"/>
  <c r="Q1593" i="1"/>
  <c r="Q217" i="1"/>
  <c r="H38" i="1"/>
  <c r="R38" i="1" s="1"/>
  <c r="S38" i="1" s="1"/>
  <c r="H70" i="1"/>
  <c r="R70" i="1" s="1"/>
  <c r="S70" i="1" s="1"/>
  <c r="R227" i="1"/>
  <c r="S227" i="1" s="1"/>
  <c r="R290" i="1"/>
  <c r="S290" i="1" s="1"/>
  <c r="Q336" i="1"/>
  <c r="R355" i="1"/>
  <c r="S355" i="1" s="1"/>
  <c r="R378" i="1"/>
  <c r="S378" i="1" s="1"/>
  <c r="Q871" i="1"/>
  <c r="Q891" i="1"/>
  <c r="Q1014" i="1"/>
  <c r="Q1232" i="1"/>
  <c r="Q1580" i="1"/>
  <c r="Q1504" i="1"/>
  <c r="Q1602" i="1"/>
  <c r="Q1615" i="1"/>
  <c r="Q923" i="1"/>
  <c r="Q107" i="1"/>
  <c r="R299" i="1"/>
  <c r="S299" i="1" s="1"/>
  <c r="R331" i="1"/>
  <c r="S331" i="1" s="1"/>
  <c r="Q344" i="1"/>
  <c r="Q834" i="1"/>
  <c r="R933" i="1"/>
  <c r="S933" i="1" s="1"/>
  <c r="Q1009" i="1"/>
  <c r="Q1155" i="1"/>
  <c r="R1241" i="1"/>
  <c r="S1241" i="1" s="1"/>
  <c r="Q1251" i="1"/>
  <c r="Q1297" i="1"/>
  <c r="Q1357" i="1"/>
  <c r="Q1299" i="1"/>
  <c r="R1306" i="1"/>
  <c r="S1306" i="1" s="1"/>
  <c r="Q104" i="1"/>
  <c r="Q147" i="1"/>
  <c r="Q893" i="1"/>
  <c r="Q903" i="1"/>
  <c r="Q1073" i="1"/>
  <c r="R1080" i="1"/>
  <c r="S1080" i="1" s="1"/>
  <c r="Q1168" i="1"/>
  <c r="Q1197" i="1"/>
  <c r="Q1279" i="1"/>
  <c r="R1412" i="1"/>
  <c r="S1412" i="1" s="1"/>
  <c r="Q1484" i="1"/>
  <c r="Q1576" i="1"/>
  <c r="Q1610" i="1"/>
  <c r="R909" i="1"/>
  <c r="S909" i="1" s="1"/>
  <c r="Q855" i="1"/>
  <c r="Q1244" i="1"/>
  <c r="Q1261" i="1"/>
  <c r="R1287" i="1"/>
  <c r="S1287" i="1" s="1"/>
  <c r="Q897" i="1"/>
  <c r="R230" i="1"/>
  <c r="S230" i="1" s="1"/>
  <c r="R282" i="1"/>
  <c r="S282" i="1" s="1"/>
  <c r="R323" i="1"/>
  <c r="S323" i="1" s="1"/>
  <c r="R907" i="1"/>
  <c r="S907" i="1" s="1"/>
  <c r="R911" i="1"/>
  <c r="S911" i="1" s="1"/>
  <c r="Q1063" i="1"/>
  <c r="Q1193" i="1"/>
  <c r="Q1259" i="1"/>
  <c r="R1300" i="1"/>
  <c r="S1300" i="1" s="1"/>
  <c r="Q1351" i="1"/>
  <c r="Q1372" i="1"/>
  <c r="Q1385" i="1"/>
  <c r="Q1584" i="1"/>
  <c r="Q1316" i="1"/>
  <c r="R1316" i="1"/>
  <c r="S1316" i="1" s="1"/>
  <c r="Q44" i="1"/>
  <c r="H116" i="1"/>
  <c r="R116" i="1" s="1"/>
  <c r="S116" i="1" s="1"/>
  <c r="Q239" i="1"/>
  <c r="Q292" i="1"/>
  <c r="R296" i="1"/>
  <c r="S296" i="1" s="1"/>
  <c r="Q312" i="1"/>
  <c r="Q333" i="1"/>
  <c r="Q925" i="1"/>
  <c r="H1074" i="1"/>
  <c r="R1074" i="1" s="1"/>
  <c r="S1074" i="1" s="1"/>
  <c r="Q1134" i="1"/>
  <c r="H1138" i="1"/>
  <c r="R1138" i="1" s="1"/>
  <c r="S1138" i="1" s="1"/>
  <c r="Q1139" i="1"/>
  <c r="Q1147" i="1"/>
  <c r="Q1164" i="1"/>
  <c r="Q1217" i="1"/>
  <c r="Q1270" i="1"/>
  <c r="H1318" i="1"/>
  <c r="R1318" i="1" s="1"/>
  <c r="S1318" i="1" s="1"/>
  <c r="Q1323" i="1"/>
  <c r="Q1360" i="1"/>
  <c r="Q1375" i="1"/>
  <c r="Q1377" i="1"/>
  <c r="Q1163" i="1"/>
  <c r="Q1223" i="1"/>
  <c r="Q46" i="1"/>
  <c r="Q313" i="1"/>
  <c r="Q826" i="1"/>
  <c r="Q884" i="1"/>
  <c r="R899" i="1"/>
  <c r="S899" i="1" s="1"/>
  <c r="Q915" i="1"/>
  <c r="Q1150" i="1"/>
  <c r="R1243" i="1"/>
  <c r="S1243" i="1" s="1"/>
  <c r="R1245" i="1"/>
  <c r="S1245" i="1" s="1"/>
  <c r="R1263" i="1"/>
  <c r="S1263" i="1" s="1"/>
  <c r="R1266" i="1"/>
  <c r="S1266" i="1" s="1"/>
  <c r="R1280" i="1"/>
  <c r="S1280" i="1" s="1"/>
  <c r="R1302" i="1"/>
  <c r="S1302" i="1" s="1"/>
  <c r="Q1304" i="1"/>
  <c r="Q1363" i="1"/>
  <c r="R1410" i="1"/>
  <c r="S1410" i="1" s="1"/>
  <c r="Q111" i="1"/>
  <c r="Q30" i="1"/>
  <c r="Q62" i="1"/>
  <c r="Q94" i="1"/>
  <c r="Q192" i="1"/>
  <c r="Q216" i="1"/>
  <c r="R246" i="1"/>
  <c r="S246" i="1" s="1"/>
  <c r="R302" i="1"/>
  <c r="S302" i="1" s="1"/>
  <c r="R334" i="1"/>
  <c r="S334" i="1" s="1"/>
  <c r="Q365" i="1"/>
  <c r="Q380" i="1"/>
  <c r="Q384" i="1"/>
  <c r="Q394" i="1"/>
  <c r="Q99" i="1"/>
  <c r="Q101" i="1"/>
  <c r="Q212" i="1"/>
  <c r="Q220" i="1"/>
  <c r="Q224" i="1"/>
  <c r="Q228" i="1"/>
  <c r="Q236" i="1"/>
  <c r="R240" i="1"/>
  <c r="S240" i="1" s="1"/>
  <c r="Q268" i="1"/>
  <c r="Q272" i="1"/>
  <c r="Q340" i="1"/>
  <c r="Q356" i="1"/>
  <c r="R390" i="1"/>
  <c r="S390" i="1" s="1"/>
  <c r="Q837" i="1"/>
  <c r="R983" i="1"/>
  <c r="S983" i="1" s="1"/>
  <c r="R999" i="1"/>
  <c r="S999" i="1" s="1"/>
  <c r="Q1007" i="1"/>
  <c r="Q1072" i="1"/>
  <c r="Q1091" i="1"/>
  <c r="Q1219" i="1"/>
  <c r="Q1224" i="1"/>
  <c r="Q1573" i="1"/>
  <c r="Q1578" i="1"/>
  <c r="Q1582" i="1"/>
  <c r="Q1586" i="1"/>
  <c r="Q1591" i="1"/>
  <c r="Q1595" i="1"/>
  <c r="Q1606" i="1"/>
  <c r="Q1623" i="1"/>
  <c r="Q14" i="1"/>
  <c r="Q78" i="1"/>
  <c r="R250" i="1"/>
  <c r="S250" i="1" s="1"/>
  <c r="R262" i="1"/>
  <c r="S262" i="1" s="1"/>
  <c r="Q307" i="1"/>
  <c r="Q20" i="1"/>
  <c r="Q36" i="1"/>
  <c r="Q52" i="1"/>
  <c r="Q164" i="1"/>
  <c r="R258" i="1"/>
  <c r="S258" i="1" s="1"/>
  <c r="R284" i="1"/>
  <c r="S284" i="1" s="1"/>
  <c r="Q321" i="1"/>
  <c r="Q345" i="1"/>
  <c r="R366" i="1"/>
  <c r="S366" i="1" s="1"/>
  <c r="R376" i="1"/>
  <c r="S376" i="1" s="1"/>
  <c r="Q845" i="1"/>
  <c r="Q866" i="1"/>
  <c r="R919" i="1"/>
  <c r="S919" i="1" s="1"/>
  <c r="R927" i="1"/>
  <c r="S927" i="1" s="1"/>
  <c r="Q1144" i="1"/>
  <c r="R1253" i="1"/>
  <c r="S1253" i="1" s="1"/>
  <c r="Q1269" i="1"/>
  <c r="R1271" i="1"/>
  <c r="S1271" i="1" s="1"/>
  <c r="R1313" i="1"/>
  <c r="S1313" i="1" s="1"/>
  <c r="Q880" i="1"/>
  <c r="R127" i="1"/>
  <c r="S127" i="1" s="1"/>
  <c r="Q153" i="1"/>
  <c r="R208" i="1"/>
  <c r="S208" i="1" s="1"/>
  <c r="Q229" i="1"/>
  <c r="R259" i="1"/>
  <c r="S259" i="1" s="1"/>
  <c r="R342" i="1"/>
  <c r="S342" i="1" s="1"/>
  <c r="Q353" i="1"/>
  <c r="R382" i="1"/>
  <c r="S382" i="1" s="1"/>
  <c r="R386" i="1"/>
  <c r="S386" i="1" s="1"/>
  <c r="R1002" i="1"/>
  <c r="S1002" i="1" s="1"/>
  <c r="Q1505" i="1"/>
  <c r="R64" i="1"/>
  <c r="S64" i="1" s="1"/>
  <c r="Q64" i="1"/>
  <c r="R110" i="1"/>
  <c r="S110" i="1" s="1"/>
  <c r="Q110" i="1"/>
  <c r="R32" i="1"/>
  <c r="S32" i="1" s="1"/>
  <c r="Q32" i="1"/>
  <c r="R48" i="1"/>
  <c r="S48" i="1" s="1"/>
  <c r="Q48" i="1"/>
  <c r="R80" i="1"/>
  <c r="S80" i="1" s="1"/>
  <c r="Q80" i="1"/>
  <c r="Q65" i="1"/>
  <c r="R16" i="1"/>
  <c r="S16" i="1" s="1"/>
  <c r="Q16" i="1"/>
  <c r="R96" i="1"/>
  <c r="S96" i="1" s="1"/>
  <c r="Q96" i="1"/>
  <c r="R24" i="1"/>
  <c r="S24" i="1" s="1"/>
  <c r="Q24" i="1"/>
  <c r="R40" i="1"/>
  <c r="S40" i="1" s="1"/>
  <c r="Q40" i="1"/>
  <c r="R56" i="1"/>
  <c r="S56" i="1" s="1"/>
  <c r="Q56" i="1"/>
  <c r="R72" i="1"/>
  <c r="S72" i="1" s="1"/>
  <c r="Q72" i="1"/>
  <c r="R88" i="1"/>
  <c r="S88" i="1" s="1"/>
  <c r="Q88" i="1"/>
  <c r="Q318" i="1"/>
  <c r="R318" i="1"/>
  <c r="S318" i="1" s="1"/>
  <c r="R328" i="1"/>
  <c r="S328" i="1" s="1"/>
  <c r="Q328" i="1"/>
  <c r="Q354" i="1"/>
  <c r="R354" i="1"/>
  <c r="S354" i="1" s="1"/>
  <c r="H1431" i="1"/>
  <c r="R1431" i="1" s="1"/>
  <c r="S1431" i="1" s="1"/>
  <c r="R1501" i="1"/>
  <c r="S1501" i="1" s="1"/>
  <c r="Q1501" i="1"/>
  <c r="H15" i="1"/>
  <c r="R15" i="1" s="1"/>
  <c r="S15" i="1" s="1"/>
  <c r="Q19" i="1"/>
  <c r="H23" i="1"/>
  <c r="R23" i="1" s="1"/>
  <c r="S23" i="1" s="1"/>
  <c r="Q27" i="1"/>
  <c r="H31" i="1"/>
  <c r="R31" i="1" s="1"/>
  <c r="S31" i="1" s="1"/>
  <c r="Q35" i="1"/>
  <c r="H39" i="1"/>
  <c r="R39" i="1" s="1"/>
  <c r="S39" i="1" s="1"/>
  <c r="Q43" i="1"/>
  <c r="H47" i="1"/>
  <c r="R47" i="1" s="1"/>
  <c r="S47" i="1" s="1"/>
  <c r="Q51" i="1"/>
  <c r="H55" i="1"/>
  <c r="R55" i="1" s="1"/>
  <c r="S55" i="1" s="1"/>
  <c r="Q59" i="1"/>
  <c r="H63" i="1"/>
  <c r="R63" i="1" s="1"/>
  <c r="S63" i="1" s="1"/>
  <c r="Q67" i="1"/>
  <c r="H71" i="1"/>
  <c r="R71" i="1" s="1"/>
  <c r="S71" i="1" s="1"/>
  <c r="Q75" i="1"/>
  <c r="H79" i="1"/>
  <c r="R79" i="1" s="1"/>
  <c r="S79" i="1" s="1"/>
  <c r="Q83" i="1"/>
  <c r="H87" i="1"/>
  <c r="R87" i="1" s="1"/>
  <c r="S87" i="1" s="1"/>
  <c r="Q91" i="1"/>
  <c r="H95" i="1"/>
  <c r="R95" i="1" s="1"/>
  <c r="S95" i="1" s="1"/>
  <c r="H100" i="1"/>
  <c r="R100" i="1" s="1"/>
  <c r="S100" i="1" s="1"/>
  <c r="R106" i="1"/>
  <c r="S106" i="1" s="1"/>
  <c r="Q106" i="1"/>
  <c r="Q112" i="1"/>
  <c r="Q115" i="1"/>
  <c r="Q155" i="1"/>
  <c r="R204" i="1"/>
  <c r="S204" i="1" s="1"/>
  <c r="Q234" i="1"/>
  <c r="R234" i="1"/>
  <c r="S234" i="1" s="1"/>
  <c r="Q238" i="1"/>
  <c r="R238" i="1"/>
  <c r="S238" i="1" s="1"/>
  <c r="Q256" i="1"/>
  <c r="R260" i="1"/>
  <c r="S260" i="1" s="1"/>
  <c r="Q278" i="1"/>
  <c r="R278" i="1"/>
  <c r="S278" i="1" s="1"/>
  <c r="R364" i="1"/>
  <c r="S364" i="1" s="1"/>
  <c r="Q364" i="1"/>
  <c r="Q396" i="1"/>
  <c r="R396" i="1"/>
  <c r="S396" i="1" s="1"/>
  <c r="Q867" i="1"/>
  <c r="Q879" i="1"/>
  <c r="Q890" i="1"/>
  <c r="R1229" i="1"/>
  <c r="S1229" i="1" s="1"/>
  <c r="Q1229" i="1"/>
  <c r="R1499" i="1"/>
  <c r="S1499" i="1" s="1"/>
  <c r="Q1499" i="1"/>
  <c r="R822" i="1"/>
  <c r="S822" i="1" s="1"/>
  <c r="Q822" i="1"/>
  <c r="Q921" i="1"/>
  <c r="R921" i="1"/>
  <c r="S921" i="1" s="1"/>
  <c r="Q13" i="1"/>
  <c r="H17" i="1"/>
  <c r="R17" i="1" s="1"/>
  <c r="S17" i="1" s="1"/>
  <c r="Q21" i="1"/>
  <c r="H25" i="1"/>
  <c r="R25" i="1" s="1"/>
  <c r="S25" i="1" s="1"/>
  <c r="Q29" i="1"/>
  <c r="H33" i="1"/>
  <c r="R33" i="1" s="1"/>
  <c r="S33" i="1" s="1"/>
  <c r="Q37" i="1"/>
  <c r="H41" i="1"/>
  <c r="R41" i="1" s="1"/>
  <c r="S41" i="1" s="1"/>
  <c r="Q45" i="1"/>
  <c r="H49" i="1"/>
  <c r="R49" i="1" s="1"/>
  <c r="S49" i="1" s="1"/>
  <c r="Q53" i="1"/>
  <c r="H57" i="1"/>
  <c r="R57" i="1" s="1"/>
  <c r="S57" i="1" s="1"/>
  <c r="Q61" i="1"/>
  <c r="H65" i="1"/>
  <c r="R65" i="1" s="1"/>
  <c r="S65" i="1" s="1"/>
  <c r="Q69" i="1"/>
  <c r="H73" i="1"/>
  <c r="R73" i="1" s="1"/>
  <c r="S73" i="1" s="1"/>
  <c r="Q77" i="1"/>
  <c r="H81" i="1"/>
  <c r="R81" i="1" s="1"/>
  <c r="S81" i="1" s="1"/>
  <c r="Q85" i="1"/>
  <c r="H89" i="1"/>
  <c r="R89" i="1" s="1"/>
  <c r="S89" i="1" s="1"/>
  <c r="Q93" i="1"/>
  <c r="H97" i="1"/>
  <c r="R97" i="1" s="1"/>
  <c r="S97" i="1" s="1"/>
  <c r="Q98" i="1"/>
  <c r="Q103" i="1"/>
  <c r="Q137" i="1"/>
  <c r="Q139" i="1"/>
  <c r="Q235" i="1"/>
  <c r="Q244" i="1"/>
  <c r="Q248" i="1"/>
  <c r="Q257" i="1"/>
  <c r="R280" i="1"/>
  <c r="S280" i="1" s="1"/>
  <c r="Q280" i="1"/>
  <c r="R325" i="1"/>
  <c r="S325" i="1" s="1"/>
  <c r="Q325" i="1"/>
  <c r="R335" i="1"/>
  <c r="S335" i="1" s="1"/>
  <c r="Q335" i="1"/>
  <c r="R350" i="1"/>
  <c r="S350" i="1" s="1"/>
  <c r="R360" i="1"/>
  <c r="S360" i="1" s="1"/>
  <c r="Q360" i="1"/>
  <c r="Q389" i="1"/>
  <c r="R982" i="1"/>
  <c r="S982" i="1" s="1"/>
  <c r="Q982" i="1"/>
  <c r="H1081" i="1"/>
  <c r="R1081" i="1" s="1"/>
  <c r="S1081" i="1" s="1"/>
  <c r="H1128" i="1"/>
  <c r="R1128" i="1" s="1"/>
  <c r="S1128" i="1" s="1"/>
  <c r="H1358" i="1"/>
  <c r="R1358" i="1" s="1"/>
  <c r="S1358" i="1" s="1"/>
  <c r="H1380" i="1"/>
  <c r="R1380" i="1" s="1"/>
  <c r="S1380" i="1" s="1"/>
  <c r="Q1566" i="1"/>
  <c r="R1566" i="1"/>
  <c r="S1566" i="1" s="1"/>
  <c r="Q26" i="1"/>
  <c r="Q58" i="1"/>
  <c r="Q74" i="1"/>
  <c r="Q82" i="1"/>
  <c r="Q90" i="1"/>
  <c r="Q102" i="1"/>
  <c r="Q114" i="1"/>
  <c r="Q142" i="1"/>
  <c r="Q270" i="1"/>
  <c r="R270" i="1"/>
  <c r="S270" i="1" s="1"/>
  <c r="Q294" i="1"/>
  <c r="R294" i="1"/>
  <c r="S294" i="1" s="1"/>
  <c r="Q886" i="1"/>
  <c r="H1119" i="1"/>
  <c r="R1119" i="1" s="1"/>
  <c r="S1119" i="1" s="1"/>
  <c r="H1121" i="1"/>
  <c r="R1121" i="1" s="1"/>
  <c r="S1121" i="1" s="1"/>
  <c r="H1216" i="1"/>
  <c r="R1216" i="1" s="1"/>
  <c r="S1216" i="1" s="1"/>
  <c r="Q1216" i="1"/>
  <c r="H1221" i="1"/>
  <c r="R1221" i="1" s="1"/>
  <c r="S1221" i="1" s="1"/>
  <c r="R1276" i="1"/>
  <c r="S1276" i="1" s="1"/>
  <c r="Q1276" i="1"/>
  <c r="R1286" i="1"/>
  <c r="S1286" i="1" s="1"/>
  <c r="Q1286" i="1"/>
  <c r="H1356" i="1"/>
  <c r="R1356" i="1" s="1"/>
  <c r="S1356" i="1" s="1"/>
  <c r="Q1356" i="1"/>
  <c r="R211" i="1"/>
  <c r="S211" i="1" s="1"/>
  <c r="Q211" i="1"/>
  <c r="R981" i="1"/>
  <c r="S981" i="1" s="1"/>
  <c r="Q981" i="1"/>
  <c r="H1405" i="1"/>
  <c r="R1405" i="1" s="1"/>
  <c r="S1405" i="1" s="1"/>
  <c r="Q1407" i="1"/>
  <c r="Q42" i="1"/>
  <c r="Q3" i="1"/>
  <c r="H163" i="1"/>
  <c r="R163" i="1" s="1"/>
  <c r="S163" i="1" s="1"/>
  <c r="H168" i="1"/>
  <c r="R168" i="1" s="1"/>
  <c r="S168" i="1" s="1"/>
  <c r="Q267" i="1"/>
  <c r="Q281" i="1"/>
  <c r="Q286" i="1"/>
  <c r="R286" i="1"/>
  <c r="S286" i="1" s="1"/>
  <c r="Q310" i="1"/>
  <c r="R310" i="1"/>
  <c r="S310" i="1" s="1"/>
  <c r="Q847" i="1"/>
  <c r="Q865" i="1"/>
  <c r="H1071" i="1"/>
  <c r="R1071" i="1" s="1"/>
  <c r="S1071" i="1" s="1"/>
  <c r="Q1112" i="1"/>
  <c r="H1112" i="1"/>
  <c r="R1112" i="1" s="1"/>
  <c r="S1112" i="1" s="1"/>
  <c r="R1246" i="1"/>
  <c r="S1246" i="1" s="1"/>
  <c r="Q1246" i="1"/>
  <c r="Q1462" i="1"/>
  <c r="R1462" i="1"/>
  <c r="S1462" i="1" s="1"/>
  <c r="Q34" i="1"/>
  <c r="Q50" i="1"/>
  <c r="Q66" i="1"/>
  <c r="Q28" i="1"/>
  <c r="Q60" i="1"/>
  <c r="Q68" i="1"/>
  <c r="Q76" i="1"/>
  <c r="Q84" i="1"/>
  <c r="Q92" i="1"/>
  <c r="R191" i="1"/>
  <c r="S191" i="1" s="1"/>
  <c r="Q191" i="1"/>
  <c r="Q254" i="1"/>
  <c r="R254" i="1"/>
  <c r="S254" i="1" s="1"/>
  <c r="Q291" i="1"/>
  <c r="R291" i="1"/>
  <c r="S291" i="1" s="1"/>
  <c r="R332" i="1"/>
  <c r="S332" i="1" s="1"/>
  <c r="Q332" i="1"/>
  <c r="Q346" i="1"/>
  <c r="R346" i="1"/>
  <c r="S346" i="1" s="1"/>
  <c r="R357" i="1"/>
  <c r="S357" i="1" s="1"/>
  <c r="Q357" i="1"/>
  <c r="R367" i="1"/>
  <c r="S367" i="1" s="1"/>
  <c r="Q367" i="1"/>
  <c r="H836" i="1"/>
  <c r="R836" i="1" s="1"/>
  <c r="S836" i="1" s="1"/>
  <c r="Q856" i="1"/>
  <c r="R901" i="1"/>
  <c r="S901" i="1" s="1"/>
  <c r="Q901" i="1"/>
  <c r="R929" i="1"/>
  <c r="S929" i="1" s="1"/>
  <c r="Q929" i="1"/>
  <c r="Q1324" i="1"/>
  <c r="Q18" i="1"/>
  <c r="Q113" i="1"/>
  <c r="H118" i="1"/>
  <c r="R118" i="1" s="1"/>
  <c r="S118" i="1" s="1"/>
  <c r="Q136" i="1"/>
  <c r="Q138" i="1"/>
  <c r="Q141" i="1"/>
  <c r="R237" i="1"/>
  <c r="S237" i="1" s="1"/>
  <c r="Q237" i="1"/>
  <c r="R287" i="1"/>
  <c r="S287" i="1" s="1"/>
  <c r="Q287" i="1"/>
  <c r="H1013" i="1"/>
  <c r="R1013" i="1" s="1"/>
  <c r="S1013" i="1" s="1"/>
  <c r="H1099" i="1"/>
  <c r="R1099" i="1" s="1"/>
  <c r="S1099" i="1" s="1"/>
  <c r="H1503" i="1"/>
  <c r="R1503" i="1" s="1"/>
  <c r="S1503" i="1" s="1"/>
  <c r="Q301" i="1"/>
  <c r="Q304" i="1"/>
  <c r="Q308" i="1"/>
  <c r="Q316" i="1"/>
  <c r="Q320" i="1"/>
  <c r="R348" i="1"/>
  <c r="S348" i="1" s="1"/>
  <c r="R352" i="1"/>
  <c r="S352" i="1" s="1"/>
  <c r="Q377" i="1"/>
  <c r="Q388" i="1"/>
  <c r="R828" i="1"/>
  <c r="S828" i="1" s="1"/>
  <c r="Q858" i="1"/>
  <c r="Q913" i="1"/>
  <c r="Q935" i="1"/>
  <c r="R1004" i="1"/>
  <c r="S1004" i="1" s="1"/>
  <c r="Q1004" i="1"/>
  <c r="Q1088" i="1"/>
  <c r="Q1113" i="1"/>
  <c r="Q1124" i="1"/>
  <c r="Q1235" i="1"/>
  <c r="Q1268" i="1"/>
  <c r="H1348" i="1"/>
  <c r="R1348" i="1" s="1"/>
  <c r="S1348" i="1" s="1"/>
  <c r="Q1359" i="1"/>
  <c r="Q1426" i="1"/>
  <c r="R1570" i="1"/>
  <c r="S1570" i="1" s="1"/>
  <c r="Q166" i="1"/>
  <c r="Q385" i="1"/>
  <c r="R848" i="1"/>
  <c r="S848" i="1" s="1"/>
  <c r="Q874" i="1"/>
  <c r="H1123" i="1"/>
  <c r="R1123" i="1" s="1"/>
  <c r="S1123" i="1" s="1"/>
  <c r="Q1123" i="1"/>
  <c r="H1215" i="1"/>
  <c r="R1215" i="1" s="1"/>
  <c r="S1215" i="1" s="1"/>
  <c r="R1278" i="1"/>
  <c r="S1278" i="1" s="1"/>
  <c r="Q1278" i="1"/>
  <c r="Q1314" i="1"/>
  <c r="R1314" i="1"/>
  <c r="S1314" i="1" s="1"/>
  <c r="H1320" i="1"/>
  <c r="R1320" i="1" s="1"/>
  <c r="S1320" i="1" s="1"/>
  <c r="H1328" i="1"/>
  <c r="R1328" i="1" s="1"/>
  <c r="S1328" i="1" s="1"/>
  <c r="R1493" i="1"/>
  <c r="S1493" i="1" s="1"/>
  <c r="Q1496" i="1"/>
  <c r="H1512" i="1"/>
  <c r="R1512" i="1" s="1"/>
  <c r="S1512" i="1" s="1"/>
  <c r="Q1564" i="1"/>
  <c r="Q850" i="1"/>
  <c r="R994" i="1"/>
  <c r="S994" i="1" s="1"/>
  <c r="Q994" i="1"/>
  <c r="Q1079" i="1"/>
  <c r="Q1173" i="1"/>
  <c r="Q1200" i="1"/>
  <c r="R1254" i="1"/>
  <c r="S1254" i="1" s="1"/>
  <c r="Q1254" i="1"/>
  <c r="R1296" i="1"/>
  <c r="S1296" i="1" s="1"/>
  <c r="Q1296" i="1"/>
  <c r="Q1402" i="1"/>
  <c r="Q1418" i="1"/>
  <c r="Q293" i="1"/>
  <c r="Q303" i="1"/>
  <c r="R314" i="1"/>
  <c r="S314" i="1" s="1"/>
  <c r="R322" i="1"/>
  <c r="S322" i="1" s="1"/>
  <c r="Q339" i="1"/>
  <c r="R387" i="1"/>
  <c r="S387" i="1" s="1"/>
  <c r="Q857" i="1"/>
  <c r="Q1077" i="1"/>
  <c r="Q1097" i="1"/>
  <c r="Q1201" i="1"/>
  <c r="R1201" i="1"/>
  <c r="S1201" i="1" s="1"/>
  <c r="R1252" i="1"/>
  <c r="S1252" i="1" s="1"/>
  <c r="Q1252" i="1"/>
  <c r="R1284" i="1"/>
  <c r="S1284" i="1" s="1"/>
  <c r="Q1284" i="1"/>
  <c r="Q1319" i="1"/>
  <c r="H1369" i="1"/>
  <c r="R1369" i="1" s="1"/>
  <c r="S1369" i="1" s="1"/>
  <c r="Q1458" i="1"/>
  <c r="Q1508" i="1"/>
  <c r="Q869" i="1"/>
  <c r="Q1096" i="1"/>
  <c r="Q1117" i="1"/>
  <c r="R1117" i="1"/>
  <c r="S1117" i="1" s="1"/>
  <c r="R1133" i="1"/>
  <c r="S1133" i="1" s="1"/>
  <c r="Q1133" i="1"/>
  <c r="H1135" i="1"/>
  <c r="R1135" i="1" s="1"/>
  <c r="S1135" i="1" s="1"/>
  <c r="R1305" i="1"/>
  <c r="S1305" i="1" s="1"/>
  <c r="Q1305" i="1"/>
  <c r="H1332" i="1"/>
  <c r="R1332" i="1" s="1"/>
  <c r="S1332" i="1" s="1"/>
  <c r="Q1332" i="1"/>
  <c r="H1350" i="1"/>
  <c r="R1350" i="1" s="1"/>
  <c r="S1350" i="1" s="1"/>
  <c r="H1367" i="1"/>
  <c r="R1367" i="1" s="1"/>
  <c r="S1367" i="1" s="1"/>
  <c r="Q1472" i="1"/>
  <c r="H1506" i="1"/>
  <c r="R1506" i="1" s="1"/>
  <c r="S1506" i="1" s="1"/>
  <c r="R996" i="1"/>
  <c r="S996" i="1" s="1"/>
  <c r="H1094" i="1"/>
  <c r="R1094" i="1" s="1"/>
  <c r="S1094" i="1" s="1"/>
  <c r="Q1106" i="1"/>
  <c r="H1127" i="1"/>
  <c r="R1127" i="1" s="1"/>
  <c r="S1127" i="1" s="1"/>
  <c r="Q1146" i="1"/>
  <c r="Q1154" i="1"/>
  <c r="H1181" i="1"/>
  <c r="R1181" i="1" s="1"/>
  <c r="S1181" i="1" s="1"/>
  <c r="Q1181" i="1"/>
  <c r="Q1185" i="1"/>
  <c r="H1209" i="1"/>
  <c r="R1209" i="1" s="1"/>
  <c r="S1209" i="1" s="1"/>
  <c r="Q1213" i="1"/>
  <c r="Q1227" i="1"/>
  <c r="Q1292" i="1"/>
  <c r="R1292" i="1"/>
  <c r="S1292" i="1" s="1"/>
  <c r="H1384" i="1"/>
  <c r="R1384" i="1" s="1"/>
  <c r="S1384" i="1" s="1"/>
  <c r="Q1384" i="1"/>
  <c r="R1411" i="1"/>
  <c r="S1411" i="1" s="1"/>
  <c r="Q1411" i="1"/>
  <c r="R1419" i="1"/>
  <c r="S1419" i="1" s="1"/>
  <c r="Q1419" i="1"/>
  <c r="H1498" i="1"/>
  <c r="R1498" i="1" s="1"/>
  <c r="S1498" i="1" s="1"/>
  <c r="Q1500" i="1"/>
  <c r="Q1064" i="1"/>
  <c r="Q1098" i="1"/>
  <c r="Q1105" i="1"/>
  <c r="Q1120" i="1"/>
  <c r="Q1140" i="1"/>
  <c r="R1249" i="1"/>
  <c r="S1249" i="1" s="1"/>
  <c r="Q1295" i="1"/>
  <c r="Q1317" i="1"/>
  <c r="Q1322" i="1"/>
  <c r="Q1343" i="1"/>
  <c r="Q1368" i="1"/>
  <c r="Q1383" i="1"/>
  <c r="Q1434" i="1"/>
  <c r="Q1480" i="1"/>
  <c r="Q1502" i="1"/>
  <c r="Q1208" i="1"/>
  <c r="H1225" i="1"/>
  <c r="R1225" i="1" s="1"/>
  <c r="S1225" i="1" s="1"/>
  <c r="H1231" i="1"/>
  <c r="R1231" i="1" s="1"/>
  <c r="S1231" i="1" s="1"/>
  <c r="Q1401" i="1"/>
  <c r="Q1409" i="1"/>
  <c r="Q1432" i="1"/>
  <c r="Q1441" i="1"/>
  <c r="Q1509" i="1"/>
  <c r="Q1517" i="1"/>
  <c r="Q1177" i="1"/>
  <c r="Q1189" i="1"/>
  <c r="Q1211" i="1"/>
  <c r="Q1233" i="1"/>
  <c r="Q1450" i="1"/>
  <c r="Q1479" i="1"/>
  <c r="Q1491" i="1"/>
  <c r="Q1599" i="1"/>
  <c r="Q1604" i="1"/>
  <c r="Q1608" i="1"/>
  <c r="Q1612" i="1"/>
  <c r="Q1617" i="1"/>
  <c r="Q1621" i="1"/>
  <c r="Q1625" i="1"/>
  <c r="Q1143" i="1"/>
  <c r="Q1171" i="1"/>
  <c r="Q1256" i="1"/>
  <c r="R1272" i="1"/>
  <c r="S1272" i="1" s="1"/>
  <c r="R1288" i="1"/>
  <c r="S1288" i="1" s="1"/>
  <c r="R1298" i="1"/>
  <c r="S1298" i="1" s="1"/>
  <c r="Q1307" i="1"/>
  <c r="Q1376" i="1"/>
  <c r="Q9" i="1"/>
  <c r="R9" i="1"/>
  <c r="S9" i="1" s="1"/>
  <c r="R167" i="1"/>
  <c r="S167" i="1" s="1"/>
  <c r="Q167" i="1"/>
  <c r="Q4" i="1"/>
  <c r="R4" i="1"/>
  <c r="S4" i="1" s="1"/>
  <c r="R7" i="1"/>
  <c r="S7" i="1" s="1"/>
  <c r="Q7" i="1"/>
  <c r="Q10" i="1"/>
  <c r="R10" i="1"/>
  <c r="S10" i="1" s="1"/>
  <c r="Q5" i="1"/>
  <c r="R5" i="1"/>
  <c r="S5" i="1" s="1"/>
  <c r="R129" i="1"/>
  <c r="S129" i="1" s="1"/>
  <c r="Q129" i="1"/>
  <c r="R8" i="1"/>
  <c r="S8" i="1" s="1"/>
  <c r="Q8" i="1"/>
  <c r="Q12" i="1"/>
  <c r="R12" i="1"/>
  <c r="S12" i="1" s="1"/>
  <c r="Q6" i="1"/>
  <c r="R6" i="1"/>
  <c r="S6" i="1" s="1"/>
  <c r="Q109" i="1"/>
  <c r="R109" i="1"/>
  <c r="S109" i="1" s="1"/>
  <c r="Q154" i="1"/>
  <c r="Q187" i="1"/>
  <c r="Q215" i="1"/>
  <c r="R329" i="1"/>
  <c r="S329" i="1" s="1"/>
  <c r="Q329" i="1"/>
  <c r="Q119" i="1"/>
  <c r="Q120" i="1"/>
  <c r="Q121" i="1"/>
  <c r="Q122" i="1"/>
  <c r="Q123" i="1"/>
  <c r="Q124" i="1"/>
  <c r="Q125" i="1"/>
  <c r="Q145" i="1"/>
  <c r="Q149" i="1"/>
  <c r="Q157" i="1"/>
  <c r="Q170" i="1"/>
  <c r="Q190" i="1"/>
  <c r="R190" i="1"/>
  <c r="S190" i="1" s="1"/>
  <c r="R195" i="1"/>
  <c r="S195" i="1" s="1"/>
  <c r="Q195" i="1"/>
  <c r="Q198" i="1"/>
  <c r="R198" i="1"/>
  <c r="S198" i="1" s="1"/>
  <c r="Q243" i="1"/>
  <c r="Q245" i="1"/>
  <c r="R251" i="1"/>
  <c r="S251" i="1" s="1"/>
  <c r="Q251" i="1"/>
  <c r="Q265" i="1"/>
  <c r="Q279" i="1"/>
  <c r="R285" i="1"/>
  <c r="S285" i="1" s="1"/>
  <c r="Q285" i="1"/>
  <c r="Q311" i="1"/>
  <c r="Q330" i="1"/>
  <c r="R330" i="1"/>
  <c r="S330" i="1" s="1"/>
  <c r="Q338" i="1"/>
  <c r="R338" i="1"/>
  <c r="S338" i="1" s="1"/>
  <c r="R379" i="1"/>
  <c r="S379" i="1" s="1"/>
  <c r="Q379" i="1"/>
  <c r="Q161" i="1"/>
  <c r="R209" i="1"/>
  <c r="S209" i="1" s="1"/>
  <c r="Q209" i="1"/>
  <c r="R221" i="1"/>
  <c r="S221" i="1" s="1"/>
  <c r="Q221" i="1"/>
  <c r="R317" i="1"/>
  <c r="S317" i="1" s="1"/>
  <c r="Q317" i="1"/>
  <c r="R341" i="1"/>
  <c r="S341" i="1" s="1"/>
  <c r="Q341" i="1"/>
  <c r="R347" i="1"/>
  <c r="S347" i="1" s="1"/>
  <c r="Q347" i="1"/>
  <c r="Q144" i="1"/>
  <c r="Q148" i="1"/>
  <c r="Q156" i="1"/>
  <c r="Q165" i="1"/>
  <c r="H169" i="1"/>
  <c r="R169" i="1" s="1"/>
  <c r="S169" i="1" s="1"/>
  <c r="R201" i="1"/>
  <c r="S201" i="1" s="1"/>
  <c r="Q201" i="1"/>
  <c r="R207" i="1"/>
  <c r="S207" i="1" s="1"/>
  <c r="Q207" i="1"/>
  <c r="Q210" i="1"/>
  <c r="R210" i="1"/>
  <c r="S210" i="1" s="1"/>
  <c r="R213" i="1"/>
  <c r="S213" i="1" s="1"/>
  <c r="Q213" i="1"/>
  <c r="Q266" i="1"/>
  <c r="R266" i="1"/>
  <c r="S266" i="1" s="1"/>
  <c r="R351" i="1"/>
  <c r="S351" i="1" s="1"/>
  <c r="Q351" i="1"/>
  <c r="Q842" i="1"/>
  <c r="R881" i="1"/>
  <c r="S881" i="1" s="1"/>
  <c r="Q881" i="1"/>
  <c r="H889" i="1"/>
  <c r="R889" i="1" s="1"/>
  <c r="S889" i="1" s="1"/>
  <c r="H895" i="1"/>
  <c r="R895" i="1" s="1"/>
  <c r="S895" i="1" s="1"/>
  <c r="R263" i="1"/>
  <c r="S263" i="1" s="1"/>
  <c r="Q263" i="1"/>
  <c r="Q274" i="1"/>
  <c r="R274" i="1"/>
  <c r="S274" i="1" s="1"/>
  <c r="R297" i="1"/>
  <c r="S297" i="1" s="1"/>
  <c r="Q297" i="1"/>
  <c r="H1126" i="1"/>
  <c r="R1126" i="1" s="1"/>
  <c r="S1126" i="1" s="1"/>
  <c r="Q143" i="1"/>
  <c r="R277" i="1"/>
  <c r="S277" i="1" s="1"/>
  <c r="Q277" i="1"/>
  <c r="R309" i="1"/>
  <c r="S309" i="1" s="1"/>
  <c r="Q309" i="1"/>
  <c r="R315" i="1"/>
  <c r="S315" i="1" s="1"/>
  <c r="Q315" i="1"/>
  <c r="R373" i="1"/>
  <c r="S373" i="1" s="1"/>
  <c r="Q373" i="1"/>
  <c r="R383" i="1"/>
  <c r="S383" i="1" s="1"/>
  <c r="Q383" i="1"/>
  <c r="Q135" i="1"/>
  <c r="Q150" i="1"/>
  <c r="R151" i="1"/>
  <c r="S151" i="1" s="1"/>
  <c r="Q158" i="1"/>
  <c r="Q160" i="1"/>
  <c r="R199" i="1"/>
  <c r="S199" i="1" s="1"/>
  <c r="Q199" i="1"/>
  <c r="Q202" i="1"/>
  <c r="R202" i="1"/>
  <c r="S202" i="1" s="1"/>
  <c r="R233" i="1"/>
  <c r="S233" i="1" s="1"/>
  <c r="Q233" i="1"/>
  <c r="Q283" i="1"/>
  <c r="Q298" i="1"/>
  <c r="R298" i="1"/>
  <c r="S298" i="1" s="1"/>
  <c r="Q306" i="1"/>
  <c r="R306" i="1"/>
  <c r="S306" i="1" s="1"/>
  <c r="H849" i="1"/>
  <c r="R849" i="1" s="1"/>
  <c r="S849" i="1" s="1"/>
  <c r="Q883" i="1"/>
  <c r="R883" i="1"/>
  <c r="S883" i="1" s="1"/>
  <c r="Q186" i="1"/>
  <c r="R186" i="1"/>
  <c r="S186" i="1" s="1"/>
  <c r="R193" i="1"/>
  <c r="S193" i="1" s="1"/>
  <c r="Q193" i="1"/>
  <c r="Q162" i="1"/>
  <c r="Q171" i="1"/>
  <c r="R205" i="1"/>
  <c r="S205" i="1" s="1"/>
  <c r="Q205" i="1"/>
  <c r="R241" i="1"/>
  <c r="S241" i="1" s="1"/>
  <c r="Q241" i="1"/>
  <c r="R255" i="1"/>
  <c r="S255" i="1" s="1"/>
  <c r="Q255" i="1"/>
  <c r="R319" i="1"/>
  <c r="S319" i="1" s="1"/>
  <c r="Q319" i="1"/>
  <c r="R349" i="1"/>
  <c r="S349" i="1" s="1"/>
  <c r="Q349" i="1"/>
  <c r="R361" i="1"/>
  <c r="S361" i="1" s="1"/>
  <c r="Q361" i="1"/>
  <c r="Q370" i="1"/>
  <c r="R370" i="1"/>
  <c r="S370" i="1" s="1"/>
  <c r="Q862" i="1"/>
  <c r="R872" i="1"/>
  <c r="S872" i="1" s="1"/>
  <c r="Q872" i="1"/>
  <c r="Q152" i="1"/>
  <c r="R189" i="1"/>
  <c r="S189" i="1" s="1"/>
  <c r="Q189" i="1"/>
  <c r="Q194" i="1"/>
  <c r="R194" i="1"/>
  <c r="S194" i="1" s="1"/>
  <c r="Q247" i="1"/>
  <c r="Q261" i="1"/>
  <c r="Q275" i="1"/>
  <c r="Q289" i="1"/>
  <c r="Q343" i="1"/>
  <c r="Q362" i="1"/>
  <c r="R362" i="1"/>
  <c r="S362" i="1" s="1"/>
  <c r="R371" i="1"/>
  <c r="S371" i="1" s="1"/>
  <c r="Q371" i="1"/>
  <c r="R381" i="1"/>
  <c r="S381" i="1" s="1"/>
  <c r="Q381" i="1"/>
  <c r="H877" i="1"/>
  <c r="R877" i="1" s="1"/>
  <c r="S877" i="1" s="1"/>
  <c r="R197" i="1"/>
  <c r="S197" i="1" s="1"/>
  <c r="Q197" i="1"/>
  <c r="R203" i="1"/>
  <c r="S203" i="1" s="1"/>
  <c r="Q203" i="1"/>
  <c r="Q206" i="1"/>
  <c r="R206" i="1"/>
  <c r="S206" i="1" s="1"/>
  <c r="Q242" i="1"/>
  <c r="R242" i="1"/>
  <c r="S242" i="1" s="1"/>
  <c r="R253" i="1"/>
  <c r="S253" i="1" s="1"/>
  <c r="Q253" i="1"/>
  <c r="R375" i="1"/>
  <c r="S375" i="1" s="1"/>
  <c r="Q375" i="1"/>
  <c r="Q838" i="1"/>
  <c r="H852" i="1"/>
  <c r="R852" i="1" s="1"/>
  <c r="S852" i="1" s="1"/>
  <c r="H873" i="1"/>
  <c r="R873" i="1" s="1"/>
  <c r="S873" i="1" s="1"/>
  <c r="R878" i="1"/>
  <c r="S878" i="1" s="1"/>
  <c r="Q878" i="1"/>
  <c r="R1248" i="1"/>
  <c r="S1248" i="1" s="1"/>
  <c r="Q1248" i="1"/>
  <c r="R1250" i="1"/>
  <c r="S1250" i="1" s="1"/>
  <c r="Q1250" i="1"/>
  <c r="R1518" i="1"/>
  <c r="S1518" i="1" s="1"/>
  <c r="Q1518" i="1"/>
  <c r="Q231" i="1"/>
  <c r="Q273" i="1"/>
  <c r="Q295" i="1"/>
  <c r="Q337" i="1"/>
  <c r="Q359" i="1"/>
  <c r="Q830" i="1"/>
  <c r="R830" i="1"/>
  <c r="S830" i="1" s="1"/>
  <c r="H853" i="1"/>
  <c r="R853" i="1" s="1"/>
  <c r="S853" i="1" s="1"/>
  <c r="H863" i="1"/>
  <c r="R863" i="1" s="1"/>
  <c r="S863" i="1" s="1"/>
  <c r="H1157" i="1"/>
  <c r="R1157" i="1" s="1"/>
  <c r="S1157" i="1" s="1"/>
  <c r="R824" i="1"/>
  <c r="S824" i="1" s="1"/>
  <c r="Q824" i="1"/>
  <c r="Q875" i="1"/>
  <c r="H1011" i="1"/>
  <c r="R1011" i="1" s="1"/>
  <c r="S1011" i="1" s="1"/>
  <c r="Q1011" i="1"/>
  <c r="Q393" i="1"/>
  <c r="R398" i="1"/>
  <c r="S398" i="1" s="1"/>
  <c r="H839" i="1"/>
  <c r="R839" i="1" s="1"/>
  <c r="S839" i="1" s="1"/>
  <c r="H870" i="1"/>
  <c r="R870" i="1" s="1"/>
  <c r="S870" i="1" s="1"/>
  <c r="H888" i="1"/>
  <c r="R888" i="1" s="1"/>
  <c r="S888" i="1" s="1"/>
  <c r="Q1114" i="1"/>
  <c r="R1114" i="1"/>
  <c r="S1114" i="1" s="1"/>
  <c r="Q305" i="1"/>
  <c r="Q327" i="1"/>
  <c r="Q369" i="1"/>
  <c r="Q391" i="1"/>
  <c r="H844" i="1"/>
  <c r="R844" i="1" s="1"/>
  <c r="S844" i="1" s="1"/>
  <c r="H854" i="1"/>
  <c r="R854" i="1" s="1"/>
  <c r="S854" i="1" s="1"/>
  <c r="H864" i="1"/>
  <c r="R864" i="1" s="1"/>
  <c r="S864" i="1" s="1"/>
  <c r="Q978" i="1"/>
  <c r="H1093" i="1"/>
  <c r="R1093" i="1" s="1"/>
  <c r="S1093" i="1" s="1"/>
  <c r="H1090" i="1"/>
  <c r="R1090" i="1" s="1"/>
  <c r="S1090" i="1" s="1"/>
  <c r="H1069" i="1"/>
  <c r="R1069" i="1" s="1"/>
  <c r="S1069" i="1" s="1"/>
  <c r="Q835" i="1"/>
  <c r="H885" i="1"/>
  <c r="R885" i="1" s="1"/>
  <c r="S885" i="1" s="1"/>
  <c r="Q1029" i="1"/>
  <c r="H1176" i="1"/>
  <c r="R1176" i="1" s="1"/>
  <c r="S1176" i="1" s="1"/>
  <c r="Q841" i="1"/>
  <c r="Q887" i="1"/>
  <c r="R979" i="1"/>
  <c r="S979" i="1" s="1"/>
  <c r="Q979" i="1"/>
  <c r="R1015" i="1"/>
  <c r="S1015" i="1" s="1"/>
  <c r="Q1015" i="1"/>
  <c r="H1018" i="1"/>
  <c r="R1018" i="1" s="1"/>
  <c r="S1018" i="1" s="1"/>
  <c r="Q1021" i="1"/>
  <c r="R1103" i="1"/>
  <c r="S1103" i="1" s="1"/>
  <c r="Q1103" i="1"/>
  <c r="R1108" i="1"/>
  <c r="S1108" i="1" s="1"/>
  <c r="Q1108" i="1"/>
  <c r="Q843" i="1"/>
  <c r="Q851" i="1"/>
  <c r="Q861" i="1"/>
  <c r="Q876" i="1"/>
  <c r="Q894" i="1"/>
  <c r="H1076" i="1"/>
  <c r="R1076" i="1" s="1"/>
  <c r="S1076" i="1" s="1"/>
  <c r="H1101" i="1"/>
  <c r="R1101" i="1" s="1"/>
  <c r="S1101" i="1" s="1"/>
  <c r="R1116" i="1"/>
  <c r="S1116" i="1" s="1"/>
  <c r="Q1116" i="1"/>
  <c r="R1142" i="1"/>
  <c r="S1142" i="1" s="1"/>
  <c r="Q1142" i="1"/>
  <c r="H1129" i="1"/>
  <c r="R1129" i="1" s="1"/>
  <c r="S1129" i="1" s="1"/>
  <c r="Q840" i="1"/>
  <c r="Q860" i="1"/>
  <c r="Q892" i="1"/>
  <c r="R995" i="1"/>
  <c r="S995" i="1" s="1"/>
  <c r="R1003" i="1"/>
  <c r="S1003" i="1" s="1"/>
  <c r="Q1003" i="1"/>
  <c r="H1010" i="1"/>
  <c r="R1010" i="1" s="1"/>
  <c r="S1010" i="1" s="1"/>
  <c r="Q1017" i="1"/>
  <c r="Q1062" i="1"/>
  <c r="H1083" i="1"/>
  <c r="R1083" i="1" s="1"/>
  <c r="S1083" i="1" s="1"/>
  <c r="H1086" i="1"/>
  <c r="R1086" i="1" s="1"/>
  <c r="S1086" i="1" s="1"/>
  <c r="H1104" i="1"/>
  <c r="R1104" i="1" s="1"/>
  <c r="S1104" i="1" s="1"/>
  <c r="R977" i="1"/>
  <c r="S977" i="1" s="1"/>
  <c r="H1022" i="1"/>
  <c r="R1022" i="1" s="1"/>
  <c r="S1022" i="1" s="1"/>
  <c r="Q1025" i="1"/>
  <c r="H1107" i="1"/>
  <c r="R1107" i="1" s="1"/>
  <c r="S1107" i="1" s="1"/>
  <c r="R1111" i="1"/>
  <c r="S1111" i="1" s="1"/>
  <c r="Q1111" i="1"/>
  <c r="H1162" i="1"/>
  <c r="R1162" i="1" s="1"/>
  <c r="S1162" i="1" s="1"/>
  <c r="Q1020" i="1"/>
  <c r="Q1024" i="1"/>
  <c r="Q1028" i="1"/>
  <c r="Q1032" i="1"/>
  <c r="Q1036" i="1"/>
  <c r="Q1040" i="1"/>
  <c r="Q1045" i="1"/>
  <c r="Q1049" i="1"/>
  <c r="Q1053" i="1"/>
  <c r="Q1057" i="1"/>
  <c r="Q1061" i="1"/>
  <c r="Q1068" i="1"/>
  <c r="Q1075" i="1"/>
  <c r="H1095" i="1"/>
  <c r="R1095" i="1" s="1"/>
  <c r="S1095" i="1" s="1"/>
  <c r="H1149" i="1"/>
  <c r="R1149" i="1" s="1"/>
  <c r="S1149" i="1" s="1"/>
  <c r="Q1159" i="1"/>
  <c r="H1159" i="1"/>
  <c r="R1159" i="1" s="1"/>
  <c r="S1159" i="1" s="1"/>
  <c r="H1179" i="1"/>
  <c r="R1179" i="1" s="1"/>
  <c r="S1179" i="1" s="1"/>
  <c r="H1234" i="1"/>
  <c r="R1234" i="1" s="1"/>
  <c r="S1234" i="1" s="1"/>
  <c r="H1070" i="1"/>
  <c r="R1070" i="1" s="1"/>
  <c r="S1070" i="1" s="1"/>
  <c r="Q1070" i="1"/>
  <c r="Q1110" i="1"/>
  <c r="H1125" i="1"/>
  <c r="R1125" i="1" s="1"/>
  <c r="S1125" i="1" s="1"/>
  <c r="H1204" i="1"/>
  <c r="R1204" i="1" s="1"/>
  <c r="S1204" i="1" s="1"/>
  <c r="H1226" i="1"/>
  <c r="R1226" i="1" s="1"/>
  <c r="S1226" i="1" s="1"/>
  <c r="Q993" i="1"/>
  <c r="R997" i="1"/>
  <c r="S997" i="1" s="1"/>
  <c r="Q1019" i="1"/>
  <c r="Q1023" i="1"/>
  <c r="Q1027" i="1"/>
  <c r="Q1031" i="1"/>
  <c r="Q1035" i="1"/>
  <c r="Q1039" i="1"/>
  <c r="Q1044" i="1"/>
  <c r="Q1048" i="1"/>
  <c r="Q1052" i="1"/>
  <c r="Q1056" i="1"/>
  <c r="Q1060" i="1"/>
  <c r="H1067" i="1"/>
  <c r="R1067" i="1" s="1"/>
  <c r="S1067" i="1" s="1"/>
  <c r="Q1082" i="1"/>
  <c r="Q1085" i="1"/>
  <c r="Q1092" i="1"/>
  <c r="H1161" i="1"/>
  <c r="R1161" i="1" s="1"/>
  <c r="S1161" i="1" s="1"/>
  <c r="H1218" i="1"/>
  <c r="R1218" i="1" s="1"/>
  <c r="S1218" i="1" s="1"/>
  <c r="R1242" i="1"/>
  <c r="S1242" i="1" s="1"/>
  <c r="Q1242" i="1"/>
  <c r="R1005" i="1"/>
  <c r="S1005" i="1" s="1"/>
  <c r="Q1005" i="1"/>
  <c r="H1026" i="1"/>
  <c r="R1026" i="1" s="1"/>
  <c r="S1026" i="1" s="1"/>
  <c r="H1087" i="1"/>
  <c r="R1087" i="1" s="1"/>
  <c r="S1087" i="1" s="1"/>
  <c r="Q1089" i="1"/>
  <c r="R1167" i="1"/>
  <c r="S1167" i="1" s="1"/>
  <c r="Q1167" i="1"/>
  <c r="Q1030" i="1"/>
  <c r="Q1034" i="1"/>
  <c r="Q1038" i="1"/>
  <c r="Q1043" i="1"/>
  <c r="Q1047" i="1"/>
  <c r="Q1051" i="1"/>
  <c r="Q1055" i="1"/>
  <c r="Q1059" i="1"/>
  <c r="Q1102" i="1"/>
  <c r="Q1109" i="1"/>
  <c r="H1148" i="1"/>
  <c r="R1148" i="1" s="1"/>
  <c r="S1148" i="1" s="1"/>
  <c r="H1169" i="1"/>
  <c r="R1169" i="1" s="1"/>
  <c r="S1169" i="1" s="1"/>
  <c r="H1195" i="1"/>
  <c r="R1195" i="1" s="1"/>
  <c r="S1195" i="1" s="1"/>
  <c r="Q1033" i="1"/>
  <c r="Q1037" i="1"/>
  <c r="Q1042" i="1"/>
  <c r="Q1046" i="1"/>
  <c r="Q1050" i="1"/>
  <c r="Q1054" i="1"/>
  <c r="Q1058" i="1"/>
  <c r="H1078" i="1"/>
  <c r="R1078" i="1" s="1"/>
  <c r="S1078" i="1" s="1"/>
  <c r="R1160" i="1"/>
  <c r="S1160" i="1" s="1"/>
  <c r="Q1160" i="1"/>
  <c r="H1187" i="1"/>
  <c r="R1187" i="1" s="1"/>
  <c r="S1187" i="1" s="1"/>
  <c r="H1364" i="1"/>
  <c r="R1364" i="1" s="1"/>
  <c r="S1364" i="1" s="1"/>
  <c r="H1382" i="1"/>
  <c r="R1382" i="1" s="1"/>
  <c r="S1382" i="1" s="1"/>
  <c r="H1387" i="1"/>
  <c r="R1387" i="1" s="1"/>
  <c r="S1387" i="1" s="1"/>
  <c r="Q1132" i="1"/>
  <c r="Q1137" i="1"/>
  <c r="Q1141" i="1"/>
  <c r="Q1145" i="1"/>
  <c r="R1151" i="1"/>
  <c r="S1151" i="1" s="1"/>
  <c r="Q1151" i="1"/>
  <c r="R1156" i="1"/>
  <c r="S1156" i="1" s="1"/>
  <c r="Q1156" i="1"/>
  <c r="H1172" i="1"/>
  <c r="R1172" i="1" s="1"/>
  <c r="S1172" i="1" s="1"/>
  <c r="H1180" i="1"/>
  <c r="R1180" i="1" s="1"/>
  <c r="S1180" i="1" s="1"/>
  <c r="H1330" i="1"/>
  <c r="R1330" i="1" s="1"/>
  <c r="S1330" i="1" s="1"/>
  <c r="H1353" i="1"/>
  <c r="R1353" i="1" s="1"/>
  <c r="S1353" i="1" s="1"/>
  <c r="H1355" i="1"/>
  <c r="R1355" i="1" s="1"/>
  <c r="S1355" i="1" s="1"/>
  <c r="H1374" i="1"/>
  <c r="R1374" i="1" s="1"/>
  <c r="S1374" i="1" s="1"/>
  <c r="H1379" i="1"/>
  <c r="R1379" i="1" s="1"/>
  <c r="S1379" i="1" s="1"/>
  <c r="H1389" i="1"/>
  <c r="R1389" i="1" s="1"/>
  <c r="S1389" i="1" s="1"/>
  <c r="H1438" i="1"/>
  <c r="R1438" i="1" s="1"/>
  <c r="S1438" i="1" s="1"/>
  <c r="Q1446" i="1"/>
  <c r="R1446" i="1"/>
  <c r="S1446" i="1" s="1"/>
  <c r="Q1001" i="1"/>
  <c r="Q1130" i="1"/>
  <c r="R1199" i="1"/>
  <c r="S1199" i="1" s="1"/>
  <c r="Q1199" i="1"/>
  <c r="R1277" i="1"/>
  <c r="S1277" i="1" s="1"/>
  <c r="Q1277" i="1"/>
  <c r="R1285" i="1"/>
  <c r="S1285" i="1" s="1"/>
  <c r="Q1285" i="1"/>
  <c r="Q1065" i="1"/>
  <c r="Q1122" i="1"/>
  <c r="R1158" i="1"/>
  <c r="S1158" i="1" s="1"/>
  <c r="Q1158" i="1"/>
  <c r="Q1166" i="1"/>
  <c r="H1175" i="1"/>
  <c r="R1175" i="1" s="1"/>
  <c r="S1175" i="1" s="1"/>
  <c r="H1183" i="1"/>
  <c r="R1183" i="1" s="1"/>
  <c r="S1183" i="1" s="1"/>
  <c r="H1191" i="1"/>
  <c r="R1191" i="1" s="1"/>
  <c r="S1191" i="1" s="1"/>
  <c r="R1301" i="1"/>
  <c r="S1301" i="1" s="1"/>
  <c r="Q1301" i="1"/>
  <c r="H1210" i="1"/>
  <c r="R1210" i="1" s="1"/>
  <c r="S1210" i="1" s="1"/>
  <c r="Q1274" i="1"/>
  <c r="R1274" i="1"/>
  <c r="S1274" i="1" s="1"/>
  <c r="Q1282" i="1"/>
  <c r="R1282" i="1"/>
  <c r="S1282" i="1" s="1"/>
  <c r="H1184" i="1"/>
  <c r="R1184" i="1" s="1"/>
  <c r="S1184" i="1" s="1"/>
  <c r="H1188" i="1"/>
  <c r="R1188" i="1" s="1"/>
  <c r="S1188" i="1" s="1"/>
  <c r="H1192" i="1"/>
  <c r="R1192" i="1" s="1"/>
  <c r="S1192" i="1" s="1"/>
  <c r="H1196" i="1"/>
  <c r="R1196" i="1" s="1"/>
  <c r="S1196" i="1" s="1"/>
  <c r="H1230" i="1"/>
  <c r="R1230" i="1" s="1"/>
  <c r="S1230" i="1" s="1"/>
  <c r="Q1257" i="1"/>
  <c r="R1257" i="1"/>
  <c r="S1257" i="1" s="1"/>
  <c r="H1338" i="1"/>
  <c r="R1338" i="1" s="1"/>
  <c r="S1338" i="1" s="1"/>
  <c r="Q1338" i="1"/>
  <c r="H1349" i="1"/>
  <c r="R1349" i="1" s="1"/>
  <c r="S1349" i="1" s="1"/>
  <c r="H1366" i="1"/>
  <c r="R1366" i="1" s="1"/>
  <c r="S1366" i="1" s="1"/>
  <c r="H1371" i="1"/>
  <c r="R1371" i="1" s="1"/>
  <c r="S1371" i="1" s="1"/>
  <c r="H1381" i="1"/>
  <c r="R1381" i="1" s="1"/>
  <c r="S1381" i="1" s="1"/>
  <c r="H1425" i="1"/>
  <c r="R1425" i="1" s="1"/>
  <c r="S1425" i="1" s="1"/>
  <c r="H1222" i="1"/>
  <c r="R1222" i="1" s="1"/>
  <c r="S1222" i="1" s="1"/>
  <c r="Q1247" i="1"/>
  <c r="R1247" i="1"/>
  <c r="S1247" i="1" s="1"/>
  <c r="H1336" i="1"/>
  <c r="R1336" i="1" s="1"/>
  <c r="S1336" i="1" s="1"/>
  <c r="H1346" i="1"/>
  <c r="R1346" i="1" s="1"/>
  <c r="S1346" i="1" s="1"/>
  <c r="Q1346" i="1"/>
  <c r="H1439" i="1"/>
  <c r="R1439" i="1" s="1"/>
  <c r="S1439" i="1" s="1"/>
  <c r="H1476" i="1"/>
  <c r="R1476" i="1" s="1"/>
  <c r="S1476" i="1" s="1"/>
  <c r="H1165" i="1"/>
  <c r="R1165" i="1" s="1"/>
  <c r="S1165" i="1" s="1"/>
  <c r="H1214" i="1"/>
  <c r="R1214" i="1" s="1"/>
  <c r="S1214" i="1" s="1"/>
  <c r="R1281" i="1"/>
  <c r="S1281" i="1" s="1"/>
  <c r="Q1281" i="1"/>
  <c r="H1362" i="1"/>
  <c r="R1362" i="1" s="1"/>
  <c r="S1362" i="1" s="1"/>
  <c r="H1373" i="1"/>
  <c r="R1373" i="1" s="1"/>
  <c r="S1373" i="1" s="1"/>
  <c r="H1421" i="1"/>
  <c r="R1421" i="1" s="1"/>
  <c r="S1421" i="1" s="1"/>
  <c r="H1153" i="1"/>
  <c r="R1153" i="1" s="1"/>
  <c r="S1153" i="1" s="1"/>
  <c r="Q1174" i="1"/>
  <c r="Q1178" i="1"/>
  <c r="Q1182" i="1"/>
  <c r="Q1186" i="1"/>
  <c r="Q1190" i="1"/>
  <c r="Q1194" i="1"/>
  <c r="H1202" i="1"/>
  <c r="R1202" i="1" s="1"/>
  <c r="S1202" i="1" s="1"/>
  <c r="R1260" i="1"/>
  <c r="S1260" i="1" s="1"/>
  <c r="Q1260" i="1"/>
  <c r="R1275" i="1"/>
  <c r="S1275" i="1" s="1"/>
  <c r="Q1275" i="1"/>
  <c r="R1289" i="1"/>
  <c r="S1289" i="1" s="1"/>
  <c r="Q1289" i="1"/>
  <c r="R1293" i="1"/>
  <c r="S1293" i="1" s="1"/>
  <c r="Q1293" i="1"/>
  <c r="H1326" i="1"/>
  <c r="R1326" i="1" s="1"/>
  <c r="S1326" i="1" s="1"/>
  <c r="Q1206" i="1"/>
  <c r="Q1239" i="1"/>
  <c r="R1267" i="1"/>
  <c r="S1267" i="1" s="1"/>
  <c r="Q1267" i="1"/>
  <c r="H1334" i="1"/>
  <c r="R1334" i="1" s="1"/>
  <c r="S1334" i="1" s="1"/>
  <c r="Q1403" i="1"/>
  <c r="Q1212" i="1"/>
  <c r="Q1220" i="1"/>
  <c r="Q1228" i="1"/>
  <c r="Q1237" i="1"/>
  <c r="H1327" i="1"/>
  <c r="R1327" i="1" s="1"/>
  <c r="S1327" i="1" s="1"/>
  <c r="Q1327" i="1"/>
  <c r="H1361" i="1"/>
  <c r="R1361" i="1" s="1"/>
  <c r="S1361" i="1" s="1"/>
  <c r="H1370" i="1"/>
  <c r="R1370" i="1" s="1"/>
  <c r="S1370" i="1" s="1"/>
  <c r="H1378" i="1"/>
  <c r="R1378" i="1" s="1"/>
  <c r="S1378" i="1" s="1"/>
  <c r="H1386" i="1"/>
  <c r="R1386" i="1" s="1"/>
  <c r="S1386" i="1" s="1"/>
  <c r="R1437" i="1"/>
  <c r="S1437" i="1" s="1"/>
  <c r="Q1437" i="1"/>
  <c r="Q1198" i="1"/>
  <c r="H1207" i="1"/>
  <c r="R1207" i="1" s="1"/>
  <c r="S1207" i="1" s="1"/>
  <c r="H1331" i="1"/>
  <c r="R1331" i="1" s="1"/>
  <c r="S1331" i="1" s="1"/>
  <c r="H1347" i="1"/>
  <c r="R1347" i="1" s="1"/>
  <c r="S1347" i="1" s="1"/>
  <c r="Q1205" i="1"/>
  <c r="R1283" i="1"/>
  <c r="S1283" i="1" s="1"/>
  <c r="Q1283" i="1"/>
  <c r="R1308" i="1"/>
  <c r="S1308" i="1" s="1"/>
  <c r="Q1311" i="1"/>
  <c r="H1335" i="1"/>
  <c r="R1335" i="1" s="1"/>
  <c r="S1335" i="1" s="1"/>
  <c r="Q1341" i="1"/>
  <c r="Q1345" i="1"/>
  <c r="H1354" i="1"/>
  <c r="R1354" i="1" s="1"/>
  <c r="S1354" i="1" s="1"/>
  <c r="Q1416" i="1"/>
  <c r="R1258" i="1"/>
  <c r="S1258" i="1" s="1"/>
  <c r="Q1258" i="1"/>
  <c r="R1309" i="1"/>
  <c r="S1309" i="1" s="1"/>
  <c r="Q1309" i="1"/>
  <c r="H1339" i="1"/>
  <c r="R1339" i="1" s="1"/>
  <c r="S1339" i="1" s="1"/>
  <c r="H1406" i="1"/>
  <c r="R1406" i="1" s="1"/>
  <c r="S1406" i="1" s="1"/>
  <c r="Q1415" i="1"/>
  <c r="H1417" i="1"/>
  <c r="R1417" i="1" s="1"/>
  <c r="S1417" i="1" s="1"/>
  <c r="Q1417" i="1"/>
  <c r="Q1422" i="1"/>
  <c r="Q1481" i="1"/>
  <c r="H1481" i="1"/>
  <c r="R1481" i="1" s="1"/>
  <c r="S1481" i="1" s="1"/>
  <c r="H1515" i="1"/>
  <c r="R1515" i="1" s="1"/>
  <c r="S1515" i="1" s="1"/>
  <c r="Q1325" i="1"/>
  <c r="Q1329" i="1"/>
  <c r="Q1333" i="1"/>
  <c r="Q1337" i="1"/>
  <c r="Q1344" i="1"/>
  <c r="Q1352" i="1"/>
  <c r="R1420" i="1"/>
  <c r="S1420" i="1" s="1"/>
  <c r="R1448" i="1"/>
  <c r="S1448" i="1" s="1"/>
  <c r="Q1448" i="1"/>
  <c r="Q1423" i="1"/>
  <c r="Q1430" i="1"/>
  <c r="Q1435" i="1"/>
  <c r="R1444" i="1"/>
  <c r="S1444" i="1" s="1"/>
  <c r="Q1444" i="1"/>
  <c r="H1465" i="1"/>
  <c r="R1465" i="1" s="1"/>
  <c r="S1465" i="1" s="1"/>
  <c r="R1468" i="1"/>
  <c r="S1468" i="1" s="1"/>
  <c r="Q1468" i="1"/>
  <c r="R1471" i="1"/>
  <c r="S1471" i="1" s="1"/>
  <c r="Q1510" i="1"/>
  <c r="Q1424" i="1"/>
  <c r="Q1427" i="1"/>
  <c r="H1457" i="1"/>
  <c r="R1457" i="1" s="1"/>
  <c r="S1457" i="1" s="1"/>
  <c r="R1460" i="1"/>
  <c r="S1460" i="1" s="1"/>
  <c r="Q1460" i="1"/>
  <c r="R1489" i="1"/>
  <c r="S1489" i="1" s="1"/>
  <c r="Q1489" i="1"/>
  <c r="Q1413" i="1"/>
  <c r="Q1442" i="1"/>
  <c r="H1445" i="1"/>
  <c r="R1445" i="1" s="1"/>
  <c r="S1445" i="1" s="1"/>
  <c r="Q1466" i="1"/>
  <c r="H1469" i="1"/>
  <c r="R1469" i="1" s="1"/>
  <c r="S1469" i="1" s="1"/>
  <c r="R1477" i="1"/>
  <c r="S1477" i="1" s="1"/>
  <c r="Q1477" i="1"/>
  <c r="Q1429" i="1"/>
  <c r="R1451" i="1"/>
  <c r="S1451" i="1" s="1"/>
  <c r="Q1451" i="1"/>
  <c r="H1455" i="1"/>
  <c r="R1455" i="1" s="1"/>
  <c r="S1455" i="1" s="1"/>
  <c r="Q1473" i="1"/>
  <c r="H1436" i="1"/>
  <c r="R1436" i="1" s="1"/>
  <c r="S1436" i="1" s="1"/>
  <c r="R1443" i="1"/>
  <c r="S1443" i="1" s="1"/>
  <c r="Q1443" i="1"/>
  <c r="H1461" i="1"/>
  <c r="R1461" i="1" s="1"/>
  <c r="S1461" i="1" s="1"/>
  <c r="R1464" i="1"/>
  <c r="S1464" i="1" s="1"/>
  <c r="Q1464" i="1"/>
  <c r="R1478" i="1"/>
  <c r="S1478" i="1" s="1"/>
  <c r="Q1478" i="1"/>
  <c r="R1485" i="1"/>
  <c r="S1485" i="1" s="1"/>
  <c r="Q1485" i="1"/>
  <c r="R1514" i="1"/>
  <c r="S1514" i="1" s="1"/>
  <c r="Q1514" i="1"/>
  <c r="H1428" i="1"/>
  <c r="R1428" i="1" s="1"/>
  <c r="S1428" i="1" s="1"/>
  <c r="Q1428" i="1"/>
  <c r="Q1449" i="1"/>
  <c r="Q1452" i="1"/>
  <c r="R1456" i="1"/>
  <c r="S1456" i="1" s="1"/>
  <c r="Q1456" i="1"/>
  <c r="R1487" i="1"/>
  <c r="S1487" i="1" s="1"/>
  <c r="Q1487" i="1"/>
  <c r="R1495" i="1"/>
  <c r="S1495" i="1" s="1"/>
  <c r="Q1495" i="1"/>
  <c r="R1572" i="1"/>
  <c r="S1572" i="1" s="1"/>
  <c r="Q1475" i="1"/>
  <c r="Q1483" i="1"/>
  <c r="H1511" i="1"/>
  <c r="R1511" i="1" s="1"/>
  <c r="S1511" i="1" s="1"/>
  <c r="H1519" i="1"/>
  <c r="R1519" i="1" s="1"/>
  <c r="S1519" i="1" s="1"/>
  <c r="Q1571" i="1"/>
  <c r="Q1575" i="1"/>
  <c r="Q1577" i="1"/>
  <c r="Q1579" i="1"/>
  <c r="Q1581" i="1"/>
  <c r="Q1583" i="1"/>
  <c r="Q1585" i="1"/>
  <c r="Q1588" i="1"/>
  <c r="Q1590" i="1"/>
  <c r="Q1592" i="1"/>
  <c r="Q1594" i="1"/>
  <c r="Q1596" i="1"/>
  <c r="Q1598" i="1"/>
  <c r="Q1601" i="1"/>
  <c r="Q1603" i="1"/>
  <c r="Q1605" i="1"/>
  <c r="Q1607" i="1"/>
  <c r="Q1609" i="1"/>
  <c r="Q1611" i="1"/>
  <c r="Q1614" i="1"/>
  <c r="Q1616" i="1"/>
  <c r="Q1618" i="1"/>
  <c r="Q1620" i="1"/>
  <c r="Q1622" i="1"/>
  <c r="Q1624" i="1"/>
  <c r="H1453" i="1"/>
  <c r="R1453" i="1" s="1"/>
  <c r="S1453" i="1" s="1"/>
  <c r="H1474" i="1"/>
  <c r="R1474" i="1" s="1"/>
  <c r="S1474" i="1" s="1"/>
  <c r="H1482" i="1"/>
  <c r="R1482" i="1" s="1"/>
  <c r="S1482" i="1" s="1"/>
  <c r="Q1459" i="1"/>
  <c r="Q1463" i="1"/>
  <c r="Q1467" i="1"/>
  <c r="Q1513" i="1"/>
  <c r="Q1568" i="1"/>
  <c r="Q1431" i="1" l="1"/>
  <c r="Q71" i="1"/>
  <c r="Q1074" i="1"/>
  <c r="Q1191" i="1"/>
  <c r="Q1184" i="1"/>
  <c r="Q1354" i="1"/>
  <c r="Q1180" i="1"/>
  <c r="Q1121" i="1"/>
  <c r="Q1169" i="1"/>
  <c r="Q1405" i="1"/>
  <c r="Q70" i="1"/>
  <c r="Q1465" i="1"/>
  <c r="Q1506" i="1"/>
  <c r="Q31" i="1"/>
  <c r="Q1129" i="1"/>
  <c r="Q95" i="1"/>
  <c r="Q1204" i="1"/>
  <c r="Q1176" i="1"/>
  <c r="Q885" i="1"/>
  <c r="Q1318" i="1"/>
  <c r="Q1347" i="1"/>
  <c r="Q1425" i="1"/>
  <c r="Q1127" i="1"/>
  <c r="Q836" i="1"/>
  <c r="Q168" i="1"/>
  <c r="Q1380" i="1"/>
  <c r="Q89" i="1"/>
  <c r="Q1138" i="1"/>
  <c r="Q1455" i="1"/>
  <c r="Q1125" i="1"/>
  <c r="Q1162" i="1"/>
  <c r="Q854" i="1"/>
  <c r="Q116" i="1"/>
  <c r="Q1361" i="1"/>
  <c r="Q1221" i="1"/>
  <c r="Q1230" i="1"/>
  <c r="Q1438" i="1"/>
  <c r="Q1474" i="1"/>
  <c r="Q1469" i="1"/>
  <c r="Q1202" i="1"/>
  <c r="Q1371" i="1"/>
  <c r="Q1353" i="1"/>
  <c r="Q1107" i="1"/>
  <c r="Q853" i="1"/>
  <c r="Q1503" i="1"/>
  <c r="Q163" i="1"/>
  <c r="Q118" i="1"/>
  <c r="Q97" i="1"/>
  <c r="Q55" i="1"/>
  <c r="Q73" i="1"/>
  <c r="Q1515" i="1"/>
  <c r="Q1373" i="1"/>
  <c r="Q1476" i="1"/>
  <c r="Q1090" i="1"/>
  <c r="Q844" i="1"/>
  <c r="Q888" i="1"/>
  <c r="Q1209" i="1"/>
  <c r="Q1367" i="1"/>
  <c r="Q1135" i="1"/>
  <c r="Q1320" i="1"/>
  <c r="Q1348" i="1"/>
  <c r="Q1358" i="1"/>
  <c r="Q1099" i="1"/>
  <c r="Q81" i="1"/>
  <c r="Q39" i="1"/>
  <c r="Q57" i="1"/>
  <c r="Q23" i="1"/>
  <c r="Q41" i="1"/>
  <c r="Q1482" i="1"/>
  <c r="Q1445" i="1"/>
  <c r="Q1339" i="1"/>
  <c r="Q1386" i="1"/>
  <c r="Q1362" i="1"/>
  <c r="Q1222" i="1"/>
  <c r="Q1349" i="1"/>
  <c r="Q1389" i="1"/>
  <c r="Q1010" i="1"/>
  <c r="Q1094" i="1"/>
  <c r="Q1350" i="1"/>
  <c r="Q1369" i="1"/>
  <c r="Q1512" i="1"/>
  <c r="Q1013" i="1"/>
  <c r="Q1071" i="1"/>
  <c r="Q1225" i="1"/>
  <c r="Q49" i="1"/>
  <c r="Q100" i="1"/>
  <c r="Q25" i="1"/>
  <c r="Q169" i="1"/>
  <c r="Q33" i="1"/>
  <c r="Q79" i="1"/>
  <c r="Q1453" i="1"/>
  <c r="Q1498" i="1"/>
  <c r="Q1128" i="1"/>
  <c r="Q17" i="1"/>
  <c r="Q63" i="1"/>
  <c r="Q1370" i="1"/>
  <c r="Q1336" i="1"/>
  <c r="Q1381" i="1"/>
  <c r="Q1087" i="1"/>
  <c r="Q1161" i="1"/>
  <c r="Q863" i="1"/>
  <c r="Q1126" i="1"/>
  <c r="Q895" i="1"/>
  <c r="Q1231" i="1"/>
  <c r="Q1328" i="1"/>
  <c r="Q1215" i="1"/>
  <c r="Q1119" i="1"/>
  <c r="Q1081" i="1"/>
  <c r="Q87" i="1"/>
  <c r="Q47" i="1"/>
  <c r="Q15" i="1"/>
  <c r="Q1519" i="1"/>
  <c r="Q1511" i="1"/>
  <c r="Q1406" i="1"/>
  <c r="Q1334" i="1"/>
  <c r="Q1165" i="1"/>
  <c r="Q1175" i="1"/>
  <c r="Q1355" i="1"/>
  <c r="Q1364" i="1"/>
  <c r="Q1195" i="1"/>
  <c r="Q1234" i="1"/>
  <c r="Q1022" i="1"/>
  <c r="Q1086" i="1"/>
  <c r="Q1076" i="1"/>
  <c r="Q1093" i="1"/>
  <c r="Q873" i="1"/>
  <c r="Q877" i="1"/>
  <c r="Q852" i="1"/>
  <c r="Q1188" i="1"/>
  <c r="Q1192" i="1"/>
  <c r="Q1218" i="1"/>
  <c r="Q1179" i="1"/>
  <c r="Q1018" i="1"/>
  <c r="Q870" i="1"/>
  <c r="Q1461" i="1"/>
  <c r="Q1331" i="1"/>
  <c r="Q1378" i="1"/>
  <c r="Q1439" i="1"/>
  <c r="Q1366" i="1"/>
  <c r="Q1172" i="1"/>
  <c r="Q1187" i="1"/>
  <c r="Q1148" i="1"/>
  <c r="Q1207" i="1"/>
  <c r="Q1083" i="1"/>
  <c r="Q1069" i="1"/>
  <c r="Q864" i="1"/>
  <c r="Q839" i="1"/>
  <c r="Q849" i="1"/>
  <c r="Q889" i="1"/>
  <c r="Q1153" i="1"/>
  <c r="Q1379" i="1"/>
  <c r="Q1330" i="1"/>
  <c r="Q1387" i="1"/>
  <c r="Q1149" i="1"/>
  <c r="Q1157" i="1"/>
  <c r="Q1436" i="1"/>
  <c r="Q1457" i="1"/>
  <c r="Q1335" i="1"/>
  <c r="Q1326" i="1"/>
  <c r="Q1421" i="1"/>
  <c r="Q1214" i="1"/>
  <c r="Q1210" i="1"/>
  <c r="Q1183" i="1"/>
  <c r="Q1374" i="1"/>
  <c r="Q1196" i="1"/>
  <c r="Q1382" i="1"/>
  <c r="Q1078" i="1"/>
  <c r="Q1067" i="1"/>
  <c r="Q1226" i="1"/>
  <c r="Q1095" i="1"/>
  <c r="Q1104" i="1"/>
  <c r="Q1101" i="1"/>
  <c r="Q1026" i="1"/>
</calcChain>
</file>

<file path=xl/sharedStrings.xml><?xml version="1.0" encoding="utf-8"?>
<sst xmlns="http://schemas.openxmlformats.org/spreadsheetml/2006/main" count="3212" uniqueCount="105">
  <si>
    <t>number</t>
  </si>
  <si>
    <t>Author</t>
  </si>
  <si>
    <t>Year of publication</t>
  </si>
  <si>
    <t>Dry deposition</t>
  </si>
  <si>
    <t>Wet deposition</t>
  </si>
  <si>
    <t>Bulk deposition</t>
  </si>
  <si>
    <t>Air concentration</t>
  </si>
  <si>
    <t>D (um)</t>
  </si>
  <si>
    <t>L (um)</t>
  </si>
  <si>
    <t>L average</t>
  </si>
  <si>
    <t>Shape</t>
  </si>
  <si>
    <t>Start date</t>
  </si>
  <si>
    <t>End date</t>
  </si>
  <si>
    <t>lon (east)</t>
  </si>
  <si>
    <t>lat (north)</t>
  </si>
  <si>
    <t>height(m) asl</t>
  </si>
  <si>
    <t>aspect ratio</t>
  </si>
  <si>
    <t>Vol</t>
  </si>
  <si>
    <t>deq</t>
  </si>
  <si>
    <t>Cai</t>
  </si>
  <si>
    <t>o</t>
  </si>
  <si>
    <t>200-700, 700-1200</t>
  </si>
  <si>
    <t>fiber</t>
  </si>
  <si>
    <t>Dris</t>
  </si>
  <si>
    <t>1000-5000</t>
  </si>
  <si>
    <t xml:space="preserve">fiber </t>
  </si>
  <si>
    <t>200-400, 400-600</t>
  </si>
  <si>
    <t>Thinh</t>
  </si>
  <si>
    <t>100-500</t>
  </si>
  <si>
    <t>1000-10000 (^2)(surf. Area) assume sphere and log interp</t>
  </si>
  <si>
    <t>fragment</t>
  </si>
  <si>
    <t>Klein_Fischer</t>
  </si>
  <si>
    <t>&lt;63</t>
  </si>
  <si>
    <t>63-5000</t>
  </si>
  <si>
    <t>Wright</t>
  </si>
  <si>
    <t>400-500</t>
  </si>
  <si>
    <t>75-100</t>
  </si>
  <si>
    <t>sphere</t>
  </si>
  <si>
    <t>Allen</t>
  </si>
  <si>
    <t>&lt;25</t>
  </si>
  <si>
    <t>16/11/2017</t>
  </si>
  <si>
    <t>28/11/2017</t>
  </si>
  <si>
    <t>29/11/2017</t>
  </si>
  <si>
    <t>18/12/2017</t>
  </si>
  <si>
    <t>19/12/2017</t>
  </si>
  <si>
    <t>22/01/2018</t>
  </si>
  <si>
    <t>23/01/2018</t>
  </si>
  <si>
    <t>100-300</t>
  </si>
  <si>
    <t>Huang</t>
  </si>
  <si>
    <t>500-2000</t>
  </si>
  <si>
    <t>100-200</t>
  </si>
  <si>
    <t>&lt;50</t>
  </si>
  <si>
    <t>Brahney</t>
  </si>
  <si>
    <t>Gaston</t>
  </si>
  <si>
    <t>101-300,301-500</t>
  </si>
  <si>
    <t>76-100, 51-75</t>
  </si>
  <si>
    <t xml:space="preserve">fragment </t>
  </si>
  <si>
    <t>Prata</t>
  </si>
  <si>
    <t>26-1928</t>
  </si>
  <si>
    <t>Liu</t>
  </si>
  <si>
    <t>Akhbarizadeh</t>
  </si>
  <si>
    <t>&lt;2.5</t>
  </si>
  <si>
    <t>8 -10000</t>
  </si>
  <si>
    <t>Abbasi</t>
  </si>
  <si>
    <t>&lt;25, 25-100,&gt;100</t>
  </si>
  <si>
    <t>11-20,21-30  (&lt;40)</t>
  </si>
  <si>
    <t>21-30 (&lt;50)</t>
  </si>
  <si>
    <t>Amato</t>
  </si>
  <si>
    <t>various sizes (fibers/other)</t>
  </si>
  <si>
    <t>Jia</t>
  </si>
  <si>
    <t>&lt;500</t>
  </si>
  <si>
    <t>Welsh</t>
  </si>
  <si>
    <t>&lt;600</t>
  </si>
  <si>
    <t>&lt;200</t>
  </si>
  <si>
    <t>50-300</t>
  </si>
  <si>
    <t>&lt;100</t>
  </si>
  <si>
    <t>Szewc</t>
  </si>
  <si>
    <t>75-5000</t>
  </si>
  <si>
    <t>5-750</t>
  </si>
  <si>
    <t>Kernchen</t>
  </si>
  <si>
    <t>11-100</t>
  </si>
  <si>
    <t>499-1945</t>
  </si>
  <si>
    <t>Hamilton</t>
  </si>
  <si>
    <t>1000-2000, 200-300</t>
  </si>
  <si>
    <t>Truong</t>
  </si>
  <si>
    <t>301-4872</t>
  </si>
  <si>
    <r>
      <t>122811, 115642, 82850 (</t>
    </r>
    <r>
      <rPr>
        <sz val="11"/>
        <color rgb="FFFF0000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>)</t>
    </r>
  </si>
  <si>
    <t>Gonzalez</t>
  </si>
  <si>
    <t>5-30, 30-100</t>
  </si>
  <si>
    <t>30-100, 5-30</t>
  </si>
  <si>
    <t>Zhu</t>
  </si>
  <si>
    <t>5.9-1475.3, 5-30, 30-100</t>
  </si>
  <si>
    <t>17</t>
  </si>
  <si>
    <t>however gives L 10-&gt;1000</t>
  </si>
  <si>
    <t>Shruti</t>
  </si>
  <si>
    <t xml:space="preserve">&lt;20 </t>
  </si>
  <si>
    <t>&lt;20</t>
  </si>
  <si>
    <t>Roblin</t>
  </si>
  <si>
    <t>Purwiyanto</t>
  </si>
  <si>
    <t>300-500, 500-1000</t>
  </si>
  <si>
    <t>Materic</t>
  </si>
  <si>
    <t>&lt;1um</t>
  </si>
  <si>
    <t xml:space="preserve">Abbasi </t>
  </si>
  <si>
    <t xml:space="preserve">Li </t>
  </si>
  <si>
    <t>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</si>
</sst>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14" fontId="0" fillId="5" borderId="0" xfId="0" applyNumberFormat="1" applyFont="1" applyFill="1" applyAlignment="1">
      <alignment horizontal="right" wrapText="1"/>
    </xf>
    <xf numFmtId="0" fontId="0" fillId="5" borderId="0" xfId="0" applyFont="1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0" fillId="6" borderId="0" xfId="0" applyFill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14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1" fontId="0" fillId="0" borderId="2" xfId="0" applyNumberForma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ont="1" applyFill="1"/>
    <xf numFmtId="0" fontId="0" fillId="0" borderId="0" xfId="0" applyFill="1" applyAlignment="1">
      <alignment horizontal="right" wrapText="1"/>
    </xf>
    <xf numFmtId="14" fontId="1" fillId="0" borderId="0" xfId="0" applyNumberFormat="1" applyFont="1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3" fontId="0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right" wrapText="1"/>
    </xf>
    <xf numFmtId="14" fontId="0" fillId="0" borderId="0" xfId="0" applyNumberFormat="1" applyFont="1" applyAlignment="1">
      <alignment horizontal="right" vertical="center" wrapText="1"/>
    </xf>
    <xf numFmtId="14" fontId="0" fillId="0" borderId="3" xfId="0" applyNumberFormat="1" applyFont="1" applyBorder="1" applyAlignment="1">
      <alignment wrapText="1"/>
    </xf>
    <xf numFmtId="14" fontId="0" fillId="0" borderId="3" xfId="0" applyNumberFormat="1" applyFont="1" applyBorder="1" applyAlignment="1">
      <alignment vertical="center" wrapText="1"/>
    </xf>
    <xf numFmtId="14" fontId="0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8CFD-40B9-41BB-B3C4-D42669E3D507}">
  <dimension ref="A1:S1672"/>
  <sheetViews>
    <sheetView tabSelected="1" zoomScale="80" zoomScaleNormal="80" workbookViewId="0">
      <pane ySplit="1" topLeftCell="A401" activePane="bottomLeft" state="frozen"/>
      <selection pane="bottomLeft" activeCell="X406" sqref="X406"/>
    </sheetView>
  </sheetViews>
  <sheetFormatPr defaultRowHeight="14.25" x14ac:dyDescent="0.45"/>
  <cols>
    <col min="1" max="1" width="9.06640625" style="12"/>
    <col min="2" max="2" width="16.3984375" customWidth="1"/>
    <col min="3" max="3" width="6.33203125" style="13" customWidth="1"/>
    <col min="4" max="4" width="8.796875" style="13" customWidth="1"/>
    <col min="5" max="5" width="5.59765625" style="13" customWidth="1"/>
    <col min="6" max="6" width="6.73046875" style="13" customWidth="1"/>
    <col min="7" max="7" width="5.73046875" style="13" customWidth="1"/>
    <col min="8" max="8" width="10.33203125" style="14" customWidth="1"/>
    <col min="9" max="9" width="9.59765625" style="14" customWidth="1"/>
    <col min="10" max="10" width="12.6640625" style="6" customWidth="1"/>
    <col min="11" max="11" width="12.59765625" style="14" customWidth="1"/>
    <col min="12" max="12" width="13.9296875" style="15" customWidth="1"/>
    <col min="13" max="13" width="13.19921875" style="53" customWidth="1"/>
    <col min="14" max="14" width="15.06640625" style="16" customWidth="1"/>
    <col min="15" max="15" width="13.265625" style="16" customWidth="1"/>
    <col min="16" max="16" width="7.3984375" customWidth="1"/>
    <col min="17" max="17" width="12.796875" style="16" customWidth="1"/>
    <col min="18" max="18" width="18.53125" style="16" customWidth="1"/>
    <col min="19" max="19" width="26.265625" style="16" customWidth="1"/>
  </cols>
  <sheetData>
    <row r="1" spans="1:19" ht="57" x14ac:dyDescent="0.4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7" t="s">
        <v>11</v>
      </c>
      <c r="M1" s="8" t="s">
        <v>12</v>
      </c>
      <c r="N1" s="9" t="s">
        <v>13</v>
      </c>
      <c r="O1" s="9" t="s">
        <v>14</v>
      </c>
      <c r="P1" s="10" t="s">
        <v>15</v>
      </c>
      <c r="Q1" s="11" t="s">
        <v>16</v>
      </c>
      <c r="R1" s="11" t="s">
        <v>17</v>
      </c>
      <c r="S1" s="11" t="s">
        <v>18</v>
      </c>
    </row>
    <row r="2" spans="1:19" ht="28.5" x14ac:dyDescent="0.45">
      <c r="A2" s="12">
        <v>1</v>
      </c>
      <c r="B2" t="s">
        <v>19</v>
      </c>
      <c r="C2" s="13">
        <v>2017</v>
      </c>
      <c r="F2" s="13" t="s">
        <v>20</v>
      </c>
      <c r="H2" s="14">
        <f>J2/40</f>
        <v>12.24744871391589</v>
      </c>
      <c r="I2" s="14" t="s">
        <v>21</v>
      </c>
      <c r="J2" s="6">
        <f>SQRT(200*1200)</f>
        <v>489.89794855663564</v>
      </c>
      <c r="K2" s="14" t="s">
        <v>22</v>
      </c>
      <c r="L2" s="15">
        <v>42644</v>
      </c>
      <c r="M2" s="15">
        <v>42674</v>
      </c>
      <c r="N2" s="16">
        <f>113+ 79/60</f>
        <v>114.31666666666666</v>
      </c>
      <c r="O2" s="16">
        <f>23+5/60</f>
        <v>23.083333333333332</v>
      </c>
      <c r="Q2" s="16">
        <f>J2/H2</f>
        <v>40</v>
      </c>
      <c r="R2" s="16">
        <f>3.1415*(H2/2)^2*J2</f>
        <v>57713.040202150158</v>
      </c>
      <c r="S2" s="16">
        <f>2 * (R2*3/(4*3.1415))^(1/3)</f>
        <v>47.947140656984544</v>
      </c>
    </row>
    <row r="3" spans="1:19" x14ac:dyDescent="0.45">
      <c r="F3" s="13" t="s">
        <v>20</v>
      </c>
      <c r="H3" s="14">
        <f t="shared" ref="H3:H10" si="0">J3/40</f>
        <v>12.24744871391589</v>
      </c>
      <c r="J3" s="6">
        <f t="shared" ref="J3:J10" si="1">SQRT(200*1200)</f>
        <v>489.89794855663564</v>
      </c>
      <c r="K3" s="14" t="s">
        <v>22</v>
      </c>
      <c r="L3" s="15">
        <v>42675</v>
      </c>
      <c r="M3" s="15">
        <v>42704</v>
      </c>
      <c r="N3" s="16">
        <f t="shared" ref="N3:N4" si="2">113+ 79/60</f>
        <v>114.31666666666666</v>
      </c>
      <c r="O3" s="16">
        <f t="shared" ref="O3:O4" si="3">23+5/60</f>
        <v>23.083333333333332</v>
      </c>
      <c r="Q3" s="16">
        <f>J3/H3</f>
        <v>40</v>
      </c>
      <c r="R3" s="16">
        <f>3.1415*(H3/2)^2*J3</f>
        <v>57713.040202150158</v>
      </c>
      <c r="S3" s="16">
        <f t="shared" ref="S3:S17" si="4">2 * (R3*3/(4*3.1415))^(1/3)</f>
        <v>47.947140656984544</v>
      </c>
    </row>
    <row r="4" spans="1:19" x14ac:dyDescent="0.45">
      <c r="F4" s="13" t="s">
        <v>20</v>
      </c>
      <c r="H4" s="14">
        <f t="shared" si="0"/>
        <v>12.24744871391589</v>
      </c>
      <c r="J4" s="6">
        <f t="shared" si="1"/>
        <v>489.89794855663564</v>
      </c>
      <c r="K4" s="14" t="s">
        <v>22</v>
      </c>
      <c r="L4" s="15">
        <v>42705</v>
      </c>
      <c r="M4" s="15">
        <v>42735</v>
      </c>
      <c r="N4" s="16">
        <f t="shared" si="2"/>
        <v>114.31666666666666</v>
      </c>
      <c r="O4" s="16">
        <f t="shared" si="3"/>
        <v>23.083333333333332</v>
      </c>
      <c r="Q4" s="16">
        <f>J4/H4</f>
        <v>40</v>
      </c>
      <c r="R4" s="16">
        <f>3.1415*(H4/2)^2*J4</f>
        <v>57713.040202150158</v>
      </c>
      <c r="S4" s="16">
        <f t="shared" si="4"/>
        <v>47.947140656984544</v>
      </c>
    </row>
    <row r="5" spans="1:19" x14ac:dyDescent="0.45">
      <c r="F5" s="13" t="s">
        <v>20</v>
      </c>
      <c r="H5" s="14">
        <f t="shared" si="0"/>
        <v>12.24744871391589</v>
      </c>
      <c r="J5" s="6">
        <f t="shared" si="1"/>
        <v>489.89794855663564</v>
      </c>
      <c r="K5" s="14" t="s">
        <v>22</v>
      </c>
      <c r="L5" s="15">
        <v>42644</v>
      </c>
      <c r="M5" s="15">
        <v>42674</v>
      </c>
      <c r="N5" s="16">
        <f>113+76/60</f>
        <v>114.26666666666667</v>
      </c>
      <c r="O5" s="16">
        <f>23+6/60</f>
        <v>23.1</v>
      </c>
      <c r="Q5" s="16">
        <f>J5/H5</f>
        <v>40</v>
      </c>
      <c r="R5" s="16">
        <f>3.1415*(H5/2)^2*J5</f>
        <v>57713.040202150158</v>
      </c>
      <c r="S5" s="16">
        <f t="shared" si="4"/>
        <v>47.947140656984544</v>
      </c>
    </row>
    <row r="6" spans="1:19" x14ac:dyDescent="0.45">
      <c r="F6" s="13" t="s">
        <v>20</v>
      </c>
      <c r="H6" s="14">
        <f t="shared" si="0"/>
        <v>12.24744871391589</v>
      </c>
      <c r="J6" s="6">
        <f t="shared" si="1"/>
        <v>489.89794855663564</v>
      </c>
      <c r="K6" s="14" t="s">
        <v>22</v>
      </c>
      <c r="L6" s="15">
        <v>42675</v>
      </c>
      <c r="M6" s="15">
        <v>42704</v>
      </c>
      <c r="N6" s="16">
        <f t="shared" ref="N6:N7" si="5">113+76/60</f>
        <v>114.26666666666667</v>
      </c>
      <c r="O6" s="16">
        <f t="shared" ref="O6:O7" si="6">23+6/60</f>
        <v>23.1</v>
      </c>
      <c r="Q6" s="16">
        <f>J6/H6</f>
        <v>40</v>
      </c>
      <c r="R6" s="16">
        <f>3.1415*(H6/2)^2*J6</f>
        <v>57713.040202150158</v>
      </c>
      <c r="S6" s="16">
        <f t="shared" si="4"/>
        <v>47.947140656984544</v>
      </c>
    </row>
    <row r="7" spans="1:19" x14ac:dyDescent="0.45">
      <c r="F7" s="13" t="s">
        <v>20</v>
      </c>
      <c r="H7" s="14">
        <f t="shared" si="0"/>
        <v>12.24744871391589</v>
      </c>
      <c r="J7" s="6">
        <f t="shared" si="1"/>
        <v>489.89794855663564</v>
      </c>
      <c r="K7" s="14" t="s">
        <v>22</v>
      </c>
      <c r="L7" s="15">
        <v>42705</v>
      </c>
      <c r="M7" s="15">
        <v>42735</v>
      </c>
      <c r="N7" s="16">
        <f t="shared" si="5"/>
        <v>114.26666666666667</v>
      </c>
      <c r="O7" s="16">
        <f t="shared" si="6"/>
        <v>23.1</v>
      </c>
      <c r="Q7" s="16">
        <f>J7/H7</f>
        <v>40</v>
      </c>
      <c r="R7" s="16">
        <f>3.1415*(H7/2)^2*J7</f>
        <v>57713.040202150158</v>
      </c>
      <c r="S7" s="16">
        <f t="shared" si="4"/>
        <v>47.947140656984544</v>
      </c>
    </row>
    <row r="8" spans="1:19" x14ac:dyDescent="0.45">
      <c r="F8" s="13" t="s">
        <v>20</v>
      </c>
      <c r="H8" s="14">
        <f t="shared" si="0"/>
        <v>12.24744871391589</v>
      </c>
      <c r="J8" s="6">
        <f t="shared" si="1"/>
        <v>489.89794855663564</v>
      </c>
      <c r="K8" s="14" t="s">
        <v>22</v>
      </c>
      <c r="L8" s="15">
        <v>42644</v>
      </c>
      <c r="M8" s="15">
        <v>42674</v>
      </c>
      <c r="N8" s="16">
        <f>113+75/60</f>
        <v>114.25</v>
      </c>
      <c r="O8" s="16">
        <f>23+3/60</f>
        <v>23.05</v>
      </c>
      <c r="Q8" s="16">
        <f>J8/H8</f>
        <v>40</v>
      </c>
      <c r="R8" s="16">
        <f>3.1415*(H8/2)^2*J8</f>
        <v>57713.040202150158</v>
      </c>
      <c r="S8" s="16">
        <f t="shared" si="4"/>
        <v>47.947140656984544</v>
      </c>
    </row>
    <row r="9" spans="1:19" x14ac:dyDescent="0.45">
      <c r="F9" s="13" t="s">
        <v>20</v>
      </c>
      <c r="H9" s="14">
        <f t="shared" si="0"/>
        <v>12.24744871391589</v>
      </c>
      <c r="J9" s="6">
        <f t="shared" si="1"/>
        <v>489.89794855663564</v>
      </c>
      <c r="K9" s="14" t="s">
        <v>22</v>
      </c>
      <c r="L9" s="15">
        <v>42675</v>
      </c>
      <c r="M9" s="15">
        <v>42704</v>
      </c>
      <c r="N9" s="16">
        <f t="shared" ref="N9:N10" si="7">113+75/60</f>
        <v>114.25</v>
      </c>
      <c r="O9" s="16">
        <f t="shared" ref="O9:O10" si="8">23+3/60</f>
        <v>23.05</v>
      </c>
      <c r="Q9" s="16">
        <f>J9/H9</f>
        <v>40</v>
      </c>
      <c r="R9" s="16">
        <f>3.1415*(H9/2)^2*J9</f>
        <v>57713.040202150158</v>
      </c>
      <c r="S9" s="16">
        <f t="shared" si="4"/>
        <v>47.947140656984544</v>
      </c>
    </row>
    <row r="10" spans="1:19" x14ac:dyDescent="0.45">
      <c r="F10" s="13" t="s">
        <v>20</v>
      </c>
      <c r="H10" s="14">
        <f t="shared" si="0"/>
        <v>12.24744871391589</v>
      </c>
      <c r="J10" s="6">
        <f t="shared" si="1"/>
        <v>489.89794855663564</v>
      </c>
      <c r="K10" s="14" t="s">
        <v>22</v>
      </c>
      <c r="L10" s="15">
        <v>42705</v>
      </c>
      <c r="M10" s="15">
        <v>42735</v>
      </c>
      <c r="N10" s="16">
        <f t="shared" si="7"/>
        <v>114.25</v>
      </c>
      <c r="O10" s="16">
        <f t="shared" si="8"/>
        <v>23.05</v>
      </c>
      <c r="Q10" s="16">
        <f>J10/H10</f>
        <v>40</v>
      </c>
      <c r="R10" s="16">
        <f>3.1415*(H10/2)^2*J10</f>
        <v>57713.040202150158</v>
      </c>
      <c r="S10" s="16">
        <f t="shared" si="4"/>
        <v>47.947140656984544</v>
      </c>
    </row>
    <row r="11" spans="1:19" x14ac:dyDescent="0.45">
      <c r="M11" s="15"/>
    </row>
    <row r="12" spans="1:19" x14ac:dyDescent="0.45">
      <c r="A12" s="12">
        <v>2</v>
      </c>
      <c r="B12" t="s">
        <v>23</v>
      </c>
      <c r="C12" s="13">
        <v>2015</v>
      </c>
      <c r="F12" s="13" t="s">
        <v>20</v>
      </c>
      <c r="H12" s="14">
        <f>J12/40</f>
        <v>55.901699437494742</v>
      </c>
      <c r="I12" s="14" t="s">
        <v>24</v>
      </c>
      <c r="J12" s="6">
        <f>SQRT(1000*5000)</f>
        <v>2236.0679774997898</v>
      </c>
      <c r="K12" s="14" t="s">
        <v>25</v>
      </c>
      <c r="L12" s="15">
        <v>41689</v>
      </c>
      <c r="M12" s="15">
        <v>41690</v>
      </c>
      <c r="N12" s="16">
        <f>2+26/60</f>
        <v>2.4333333333333336</v>
      </c>
      <c r="O12" s="16">
        <f>48+47/60</f>
        <v>48.783333333333331</v>
      </c>
      <c r="Q12" s="16">
        <f>J12/H12</f>
        <v>40</v>
      </c>
      <c r="R12" s="16">
        <f>3.1415*(H12/2)^2*J12</f>
        <v>5487974.6494653048</v>
      </c>
      <c r="S12" s="16">
        <f t="shared" si="4"/>
        <v>218.84775421419576</v>
      </c>
    </row>
    <row r="13" spans="1:19" x14ac:dyDescent="0.45">
      <c r="F13" s="13" t="s">
        <v>20</v>
      </c>
      <c r="H13" s="14">
        <f t="shared" ref="H13:H76" si="9">J13/40</f>
        <v>55.901699437494742</v>
      </c>
      <c r="J13" s="6">
        <f t="shared" ref="J13:J76" si="10">SQRT(1000*5000)</f>
        <v>2236.0679774997898</v>
      </c>
      <c r="K13" s="14" t="s">
        <v>25</v>
      </c>
      <c r="L13" s="15">
        <v>41690</v>
      </c>
      <c r="M13" s="15">
        <v>41691</v>
      </c>
      <c r="N13" s="16">
        <f t="shared" ref="N13:N76" si="11">2+26/60</f>
        <v>2.4333333333333336</v>
      </c>
      <c r="O13" s="16">
        <f t="shared" ref="O13:O76" si="12">48+47/60</f>
        <v>48.783333333333331</v>
      </c>
      <c r="Q13" s="16">
        <f>J13/H13</f>
        <v>40</v>
      </c>
      <c r="R13" s="16">
        <f>3.1415*(H13/2)^2*J13</f>
        <v>5487974.6494653048</v>
      </c>
      <c r="S13" s="16">
        <f t="shared" si="4"/>
        <v>218.84775421419576</v>
      </c>
    </row>
    <row r="14" spans="1:19" x14ac:dyDescent="0.45">
      <c r="F14" s="13" t="s">
        <v>20</v>
      </c>
      <c r="H14" s="14">
        <f t="shared" si="9"/>
        <v>55.901699437494742</v>
      </c>
      <c r="J14" s="6">
        <f t="shared" si="10"/>
        <v>2236.0679774997898</v>
      </c>
      <c r="K14" s="14" t="s">
        <v>25</v>
      </c>
      <c r="L14" s="15">
        <v>41691</v>
      </c>
      <c r="M14" s="15">
        <v>41692</v>
      </c>
      <c r="N14" s="16">
        <f t="shared" si="11"/>
        <v>2.4333333333333336</v>
      </c>
      <c r="O14" s="16">
        <f t="shared" si="12"/>
        <v>48.783333333333331</v>
      </c>
      <c r="Q14" s="16">
        <f>J14/H14</f>
        <v>40</v>
      </c>
      <c r="R14" s="16">
        <f>3.1415*(H14/2)^2*J14</f>
        <v>5487974.6494653048</v>
      </c>
      <c r="S14" s="16">
        <f t="shared" si="4"/>
        <v>218.84775421419576</v>
      </c>
    </row>
    <row r="15" spans="1:19" x14ac:dyDescent="0.45">
      <c r="F15" s="13" t="s">
        <v>20</v>
      </c>
      <c r="H15" s="14">
        <f t="shared" si="9"/>
        <v>55.901699437494742</v>
      </c>
      <c r="J15" s="6">
        <f t="shared" si="10"/>
        <v>2236.0679774997898</v>
      </c>
      <c r="K15" s="14" t="s">
        <v>25</v>
      </c>
      <c r="L15" s="15">
        <v>41692</v>
      </c>
      <c r="M15" s="15">
        <v>41693</v>
      </c>
      <c r="N15" s="16">
        <f t="shared" si="11"/>
        <v>2.4333333333333336</v>
      </c>
      <c r="O15" s="16">
        <f t="shared" si="12"/>
        <v>48.783333333333331</v>
      </c>
      <c r="Q15" s="16">
        <f>J15/H15</f>
        <v>40</v>
      </c>
      <c r="R15" s="16">
        <f>3.1415*(H15/2)^2*J15</f>
        <v>5487974.6494653048</v>
      </c>
      <c r="S15" s="16">
        <f t="shared" si="4"/>
        <v>218.84775421419576</v>
      </c>
    </row>
    <row r="16" spans="1:19" x14ac:dyDescent="0.45">
      <c r="F16" s="13" t="s">
        <v>20</v>
      </c>
      <c r="H16" s="14">
        <f t="shared" si="9"/>
        <v>55.901699437494742</v>
      </c>
      <c r="J16" s="6">
        <f t="shared" si="10"/>
        <v>2236.0679774997898</v>
      </c>
      <c r="K16" s="14" t="s">
        <v>25</v>
      </c>
      <c r="L16" s="15">
        <v>41693</v>
      </c>
      <c r="M16" s="15">
        <v>41694</v>
      </c>
      <c r="N16" s="16">
        <f t="shared" si="11"/>
        <v>2.4333333333333336</v>
      </c>
      <c r="O16" s="16">
        <f t="shared" si="12"/>
        <v>48.783333333333331</v>
      </c>
      <c r="Q16" s="16">
        <f>J16/H16</f>
        <v>40</v>
      </c>
      <c r="R16" s="16">
        <f>3.1415*(H16/2)^2*J16</f>
        <v>5487974.6494653048</v>
      </c>
      <c r="S16" s="16">
        <f t="shared" si="4"/>
        <v>218.84775421419576</v>
      </c>
    </row>
    <row r="17" spans="6:19" x14ac:dyDescent="0.45">
      <c r="F17" s="13" t="s">
        <v>20</v>
      </c>
      <c r="H17" s="14">
        <f t="shared" si="9"/>
        <v>55.901699437494742</v>
      </c>
      <c r="J17" s="6">
        <f t="shared" si="10"/>
        <v>2236.0679774997898</v>
      </c>
      <c r="K17" s="14" t="s">
        <v>25</v>
      </c>
      <c r="L17" s="15">
        <v>41694</v>
      </c>
      <c r="M17" s="15">
        <v>41695</v>
      </c>
      <c r="N17" s="16">
        <f t="shared" si="11"/>
        <v>2.4333333333333336</v>
      </c>
      <c r="O17" s="16">
        <f t="shared" si="12"/>
        <v>48.783333333333331</v>
      </c>
      <c r="Q17" s="16">
        <f>J17/H17</f>
        <v>40</v>
      </c>
      <c r="R17" s="16">
        <f>3.1415*(H17/2)^2*J17</f>
        <v>5487974.6494653048</v>
      </c>
      <c r="S17" s="16">
        <f t="shared" si="4"/>
        <v>218.84775421419576</v>
      </c>
    </row>
    <row r="18" spans="6:19" x14ac:dyDescent="0.45">
      <c r="F18" s="13" t="s">
        <v>20</v>
      </c>
      <c r="H18" s="14">
        <f t="shared" si="9"/>
        <v>55.901699437494742</v>
      </c>
      <c r="J18" s="6">
        <f t="shared" si="10"/>
        <v>2236.0679774997898</v>
      </c>
      <c r="K18" s="14" t="s">
        <v>25</v>
      </c>
      <c r="L18" s="15">
        <v>41695</v>
      </c>
      <c r="M18" s="15">
        <v>41696</v>
      </c>
      <c r="N18" s="16">
        <f t="shared" si="11"/>
        <v>2.4333333333333336</v>
      </c>
      <c r="O18" s="16">
        <f t="shared" si="12"/>
        <v>48.783333333333331</v>
      </c>
      <c r="Q18" s="16">
        <f>J18/H18</f>
        <v>40</v>
      </c>
      <c r="R18" s="16">
        <f>3.1415*(H18/2)^2*J18</f>
        <v>5487974.6494653048</v>
      </c>
      <c r="S18" s="16">
        <f>2 * (R18*3/(4*3.1415))^(1/3)</f>
        <v>218.84775421419576</v>
      </c>
    </row>
    <row r="19" spans="6:19" x14ac:dyDescent="0.45">
      <c r="F19" s="13" t="s">
        <v>20</v>
      </c>
      <c r="H19" s="14">
        <f t="shared" si="9"/>
        <v>55.901699437494742</v>
      </c>
      <c r="J19" s="6">
        <f t="shared" si="10"/>
        <v>2236.0679774997898</v>
      </c>
      <c r="K19" s="14" t="s">
        <v>25</v>
      </c>
      <c r="L19" s="15">
        <v>41696</v>
      </c>
      <c r="M19" s="15">
        <v>41697</v>
      </c>
      <c r="N19" s="16">
        <f t="shared" si="11"/>
        <v>2.4333333333333336</v>
      </c>
      <c r="O19" s="16">
        <f t="shared" si="12"/>
        <v>48.783333333333331</v>
      </c>
      <c r="Q19" s="16">
        <f>J19/H19</f>
        <v>40</v>
      </c>
      <c r="R19" s="16">
        <f>3.1415*(H19/2)^2*J19</f>
        <v>5487974.6494653048</v>
      </c>
      <c r="S19" s="16">
        <f t="shared" ref="S19:S26" si="13">2 * (R19*3/(4*3.1415))^(1/3)</f>
        <v>218.84775421419576</v>
      </c>
    </row>
    <row r="20" spans="6:19" x14ac:dyDescent="0.45">
      <c r="F20" s="13" t="s">
        <v>20</v>
      </c>
      <c r="H20" s="14">
        <f t="shared" si="9"/>
        <v>55.901699437494742</v>
      </c>
      <c r="J20" s="6">
        <f t="shared" si="10"/>
        <v>2236.0679774997898</v>
      </c>
      <c r="K20" s="14" t="s">
        <v>25</v>
      </c>
      <c r="L20" s="15">
        <v>41697</v>
      </c>
      <c r="M20" s="15">
        <v>41698</v>
      </c>
      <c r="N20" s="16">
        <f t="shared" si="11"/>
        <v>2.4333333333333336</v>
      </c>
      <c r="O20" s="16">
        <f t="shared" si="12"/>
        <v>48.783333333333331</v>
      </c>
      <c r="Q20" s="16">
        <f>J20/H20</f>
        <v>40</v>
      </c>
      <c r="R20" s="16">
        <f>3.1415*(H20/2)^2*J20</f>
        <v>5487974.6494653048</v>
      </c>
      <c r="S20" s="16">
        <f t="shared" si="13"/>
        <v>218.84775421419576</v>
      </c>
    </row>
    <row r="21" spans="6:19" x14ac:dyDescent="0.45">
      <c r="F21" s="13" t="s">
        <v>20</v>
      </c>
      <c r="H21" s="14">
        <f t="shared" si="9"/>
        <v>55.901699437494742</v>
      </c>
      <c r="J21" s="6">
        <f t="shared" si="10"/>
        <v>2236.0679774997898</v>
      </c>
      <c r="K21" s="14" t="s">
        <v>25</v>
      </c>
      <c r="L21" s="15">
        <v>41698</v>
      </c>
      <c r="M21" s="15">
        <v>41699</v>
      </c>
      <c r="N21" s="16">
        <f t="shared" si="11"/>
        <v>2.4333333333333336</v>
      </c>
      <c r="O21" s="16">
        <f t="shared" si="12"/>
        <v>48.783333333333331</v>
      </c>
      <c r="Q21" s="16">
        <f>J21/H21</f>
        <v>40</v>
      </c>
      <c r="R21" s="16">
        <f>3.1415*(H21/2)^2*J21</f>
        <v>5487974.6494653048</v>
      </c>
      <c r="S21" s="16">
        <f t="shared" si="13"/>
        <v>218.84775421419576</v>
      </c>
    </row>
    <row r="22" spans="6:19" x14ac:dyDescent="0.45">
      <c r="F22" s="13" t="s">
        <v>20</v>
      </c>
      <c r="H22" s="14">
        <f t="shared" si="9"/>
        <v>55.901699437494742</v>
      </c>
      <c r="J22" s="6">
        <f t="shared" si="10"/>
        <v>2236.0679774997898</v>
      </c>
      <c r="K22" s="14" t="s">
        <v>25</v>
      </c>
      <c r="L22" s="15">
        <v>41699</v>
      </c>
      <c r="M22" s="15">
        <v>41700</v>
      </c>
      <c r="N22" s="16">
        <f t="shared" si="11"/>
        <v>2.4333333333333336</v>
      </c>
      <c r="O22" s="16">
        <f t="shared" si="12"/>
        <v>48.783333333333331</v>
      </c>
      <c r="Q22" s="16">
        <f>J22/H22</f>
        <v>40</v>
      </c>
      <c r="R22" s="16">
        <f>3.1415*(H22/2)^2*J22</f>
        <v>5487974.6494653048</v>
      </c>
      <c r="S22" s="16">
        <f t="shared" si="13"/>
        <v>218.84775421419576</v>
      </c>
    </row>
    <row r="23" spans="6:19" x14ac:dyDescent="0.45">
      <c r="F23" s="13" t="s">
        <v>20</v>
      </c>
      <c r="H23" s="14">
        <f t="shared" si="9"/>
        <v>55.901699437494742</v>
      </c>
      <c r="J23" s="6">
        <f t="shared" si="10"/>
        <v>2236.0679774997898</v>
      </c>
      <c r="K23" s="14" t="s">
        <v>25</v>
      </c>
      <c r="L23" s="15">
        <v>41700</v>
      </c>
      <c r="M23" s="15">
        <v>41701</v>
      </c>
      <c r="N23" s="16">
        <f t="shared" si="11"/>
        <v>2.4333333333333336</v>
      </c>
      <c r="O23" s="16">
        <f t="shared" si="12"/>
        <v>48.783333333333331</v>
      </c>
      <c r="Q23" s="16">
        <f>J23/H23</f>
        <v>40</v>
      </c>
      <c r="R23" s="16">
        <f>3.1415*(H23/2)^2*J23</f>
        <v>5487974.6494653048</v>
      </c>
      <c r="S23" s="16">
        <f t="shared" si="13"/>
        <v>218.84775421419576</v>
      </c>
    </row>
    <row r="24" spans="6:19" x14ac:dyDescent="0.45">
      <c r="F24" s="13" t="s">
        <v>20</v>
      </c>
      <c r="H24" s="14">
        <f t="shared" si="9"/>
        <v>55.901699437494742</v>
      </c>
      <c r="J24" s="6">
        <f t="shared" si="10"/>
        <v>2236.0679774997898</v>
      </c>
      <c r="K24" s="14" t="s">
        <v>25</v>
      </c>
      <c r="L24" s="15">
        <v>41701</v>
      </c>
      <c r="M24" s="15">
        <v>41702</v>
      </c>
      <c r="N24" s="16">
        <f t="shared" si="11"/>
        <v>2.4333333333333336</v>
      </c>
      <c r="O24" s="16">
        <f t="shared" si="12"/>
        <v>48.783333333333331</v>
      </c>
      <c r="Q24" s="16">
        <f>J24/H24</f>
        <v>40</v>
      </c>
      <c r="R24" s="16">
        <f>3.1415*(H24/2)^2*J24</f>
        <v>5487974.6494653048</v>
      </c>
      <c r="S24" s="16">
        <f>2 * (R24*3/(4*3.1415))^(1/3)</f>
        <v>218.84775421419576</v>
      </c>
    </row>
    <row r="25" spans="6:19" x14ac:dyDescent="0.45">
      <c r="F25" s="13" t="s">
        <v>20</v>
      </c>
      <c r="H25" s="14">
        <f t="shared" si="9"/>
        <v>55.901699437494742</v>
      </c>
      <c r="J25" s="6">
        <f t="shared" si="10"/>
        <v>2236.0679774997898</v>
      </c>
      <c r="K25" s="14" t="s">
        <v>25</v>
      </c>
      <c r="L25" s="15">
        <v>41702</v>
      </c>
      <c r="M25" s="15">
        <v>41703</v>
      </c>
      <c r="N25" s="16">
        <f t="shared" si="11"/>
        <v>2.4333333333333336</v>
      </c>
      <c r="O25" s="16">
        <f t="shared" si="12"/>
        <v>48.783333333333331</v>
      </c>
      <c r="Q25" s="16">
        <f>J25/H25</f>
        <v>40</v>
      </c>
      <c r="R25" s="16">
        <f>3.1415*(H25/2)^2*J25</f>
        <v>5487974.6494653048</v>
      </c>
      <c r="S25" s="16">
        <f t="shared" si="13"/>
        <v>218.84775421419576</v>
      </c>
    </row>
    <row r="26" spans="6:19" x14ac:dyDescent="0.45">
      <c r="F26" s="13" t="s">
        <v>20</v>
      </c>
      <c r="H26" s="14">
        <f t="shared" si="9"/>
        <v>55.901699437494742</v>
      </c>
      <c r="J26" s="6">
        <f t="shared" si="10"/>
        <v>2236.0679774997898</v>
      </c>
      <c r="K26" s="14" t="s">
        <v>25</v>
      </c>
      <c r="L26" s="15">
        <v>41703</v>
      </c>
      <c r="M26" s="15">
        <v>41704</v>
      </c>
      <c r="N26" s="16">
        <f t="shared" si="11"/>
        <v>2.4333333333333336</v>
      </c>
      <c r="O26" s="16">
        <f t="shared" si="12"/>
        <v>48.783333333333331</v>
      </c>
      <c r="Q26" s="16">
        <f>J26/H26</f>
        <v>40</v>
      </c>
      <c r="R26" s="16">
        <f>3.1415*(H26/2)^2*J26</f>
        <v>5487974.6494653048</v>
      </c>
      <c r="S26" s="16">
        <f t="shared" si="13"/>
        <v>218.84775421419576</v>
      </c>
    </row>
    <row r="27" spans="6:19" x14ac:dyDescent="0.45">
      <c r="F27" s="13" t="s">
        <v>20</v>
      </c>
      <c r="H27" s="14">
        <f t="shared" si="9"/>
        <v>55.901699437494742</v>
      </c>
      <c r="J27" s="6">
        <f t="shared" si="10"/>
        <v>2236.0679774997898</v>
      </c>
      <c r="K27" s="14" t="s">
        <v>25</v>
      </c>
      <c r="L27" s="15">
        <v>41704</v>
      </c>
      <c r="M27" s="15">
        <v>41705</v>
      </c>
      <c r="N27" s="16">
        <f t="shared" si="11"/>
        <v>2.4333333333333336</v>
      </c>
      <c r="O27" s="16">
        <f t="shared" si="12"/>
        <v>48.783333333333331</v>
      </c>
      <c r="Q27" s="16">
        <f>J27/H27</f>
        <v>40</v>
      </c>
      <c r="R27" s="16">
        <f>3.1415*(H27/2)^2*J27</f>
        <v>5487974.6494653048</v>
      </c>
      <c r="S27" s="16">
        <f>2 * (R27*3/(4*3.1415))^(1/3)</f>
        <v>218.84775421419576</v>
      </c>
    </row>
    <row r="28" spans="6:19" x14ac:dyDescent="0.45">
      <c r="F28" s="13" t="s">
        <v>20</v>
      </c>
      <c r="H28" s="14">
        <f t="shared" si="9"/>
        <v>55.901699437494742</v>
      </c>
      <c r="J28" s="6">
        <f t="shared" si="10"/>
        <v>2236.0679774997898</v>
      </c>
      <c r="K28" s="14" t="s">
        <v>25</v>
      </c>
      <c r="L28" s="15">
        <v>41705</v>
      </c>
      <c r="M28" s="15">
        <v>41706</v>
      </c>
      <c r="N28" s="16">
        <f t="shared" si="11"/>
        <v>2.4333333333333336</v>
      </c>
      <c r="O28" s="16">
        <f t="shared" si="12"/>
        <v>48.783333333333331</v>
      </c>
      <c r="Q28" s="16">
        <f>J28/H28</f>
        <v>40</v>
      </c>
      <c r="R28" s="16">
        <f>3.1415*(H28/2)^2*J28</f>
        <v>5487974.6494653048</v>
      </c>
      <c r="S28" s="16">
        <f t="shared" ref="S28:S91" si="14">2 * (R28*3/(4*3.1415))^(1/3)</f>
        <v>218.84775421419576</v>
      </c>
    </row>
    <row r="29" spans="6:19" x14ac:dyDescent="0.45">
      <c r="F29" s="13" t="s">
        <v>20</v>
      </c>
      <c r="H29" s="14">
        <f t="shared" si="9"/>
        <v>55.901699437494742</v>
      </c>
      <c r="J29" s="6">
        <f t="shared" si="10"/>
        <v>2236.0679774997898</v>
      </c>
      <c r="K29" s="14" t="s">
        <v>25</v>
      </c>
      <c r="L29" s="15">
        <v>41706</v>
      </c>
      <c r="M29" s="15">
        <v>41707</v>
      </c>
      <c r="N29" s="16">
        <f t="shared" si="11"/>
        <v>2.4333333333333336</v>
      </c>
      <c r="O29" s="16">
        <f t="shared" si="12"/>
        <v>48.783333333333331</v>
      </c>
      <c r="Q29" s="16">
        <f>J29/H29</f>
        <v>40</v>
      </c>
      <c r="R29" s="16">
        <f>3.1415*(H29/2)^2*J29</f>
        <v>5487974.6494653048</v>
      </c>
      <c r="S29" s="16">
        <f t="shared" si="14"/>
        <v>218.84775421419576</v>
      </c>
    </row>
    <row r="30" spans="6:19" x14ac:dyDescent="0.45">
      <c r="F30" s="13" t="s">
        <v>20</v>
      </c>
      <c r="H30" s="14">
        <f t="shared" si="9"/>
        <v>55.901699437494742</v>
      </c>
      <c r="J30" s="6">
        <f t="shared" si="10"/>
        <v>2236.0679774997898</v>
      </c>
      <c r="K30" s="14" t="s">
        <v>25</v>
      </c>
      <c r="L30" s="15">
        <v>41707</v>
      </c>
      <c r="M30" s="15">
        <v>41708</v>
      </c>
      <c r="N30" s="16">
        <f t="shared" si="11"/>
        <v>2.4333333333333336</v>
      </c>
      <c r="O30" s="16">
        <f t="shared" si="12"/>
        <v>48.783333333333331</v>
      </c>
      <c r="Q30" s="16">
        <f>J30/H30</f>
        <v>40</v>
      </c>
      <c r="R30" s="16">
        <f>3.1415*(H30/2)^2*J30</f>
        <v>5487974.6494653048</v>
      </c>
      <c r="S30" s="16">
        <f t="shared" si="14"/>
        <v>218.84775421419576</v>
      </c>
    </row>
    <row r="31" spans="6:19" x14ac:dyDescent="0.45">
      <c r="F31" s="13" t="s">
        <v>20</v>
      </c>
      <c r="H31" s="14">
        <f t="shared" si="9"/>
        <v>55.901699437494742</v>
      </c>
      <c r="J31" s="6">
        <f t="shared" si="10"/>
        <v>2236.0679774997898</v>
      </c>
      <c r="K31" s="14" t="s">
        <v>25</v>
      </c>
      <c r="L31" s="15">
        <v>41708</v>
      </c>
      <c r="M31" s="15">
        <v>41709</v>
      </c>
      <c r="N31" s="16">
        <f t="shared" si="11"/>
        <v>2.4333333333333336</v>
      </c>
      <c r="O31" s="16">
        <f t="shared" si="12"/>
        <v>48.783333333333331</v>
      </c>
      <c r="Q31" s="16">
        <f>J31/H31</f>
        <v>40</v>
      </c>
      <c r="R31" s="16">
        <f>3.1415*(H31/2)^2*J31</f>
        <v>5487974.6494653048</v>
      </c>
      <c r="S31" s="16">
        <f t="shared" si="14"/>
        <v>218.84775421419576</v>
      </c>
    </row>
    <row r="32" spans="6:19" x14ac:dyDescent="0.45">
      <c r="F32" s="13" t="s">
        <v>20</v>
      </c>
      <c r="H32" s="14">
        <f t="shared" si="9"/>
        <v>55.901699437494742</v>
      </c>
      <c r="J32" s="6">
        <f t="shared" si="10"/>
        <v>2236.0679774997898</v>
      </c>
      <c r="K32" s="14" t="s">
        <v>25</v>
      </c>
      <c r="L32" s="15">
        <v>41709</v>
      </c>
      <c r="M32" s="15">
        <v>41710</v>
      </c>
      <c r="N32" s="16">
        <f t="shared" si="11"/>
        <v>2.4333333333333336</v>
      </c>
      <c r="O32" s="16">
        <f t="shared" si="12"/>
        <v>48.783333333333331</v>
      </c>
      <c r="Q32" s="16">
        <f>J32/H32</f>
        <v>40</v>
      </c>
      <c r="R32" s="16">
        <f>3.1415*(H32/2)^2*J32</f>
        <v>5487974.6494653048</v>
      </c>
      <c r="S32" s="16">
        <f t="shared" si="14"/>
        <v>218.84775421419576</v>
      </c>
    </row>
    <row r="33" spans="6:19" x14ac:dyDescent="0.45">
      <c r="F33" s="13" t="s">
        <v>20</v>
      </c>
      <c r="H33" s="14">
        <f t="shared" si="9"/>
        <v>55.901699437494742</v>
      </c>
      <c r="J33" s="6">
        <f t="shared" si="10"/>
        <v>2236.0679774997898</v>
      </c>
      <c r="K33" s="14" t="s">
        <v>25</v>
      </c>
      <c r="L33" s="15">
        <v>41710</v>
      </c>
      <c r="M33" s="15">
        <v>41711</v>
      </c>
      <c r="N33" s="16">
        <f t="shared" si="11"/>
        <v>2.4333333333333336</v>
      </c>
      <c r="O33" s="16">
        <f t="shared" si="12"/>
        <v>48.783333333333331</v>
      </c>
      <c r="Q33" s="16">
        <f>J33/H33</f>
        <v>40</v>
      </c>
      <c r="R33" s="16">
        <f>3.1415*(H33/2)^2*J33</f>
        <v>5487974.6494653048</v>
      </c>
      <c r="S33" s="16">
        <f t="shared" si="14"/>
        <v>218.84775421419576</v>
      </c>
    </row>
    <row r="34" spans="6:19" x14ac:dyDescent="0.45">
      <c r="F34" s="13" t="s">
        <v>20</v>
      </c>
      <c r="H34" s="14">
        <f t="shared" si="9"/>
        <v>55.901699437494742</v>
      </c>
      <c r="J34" s="6">
        <f t="shared" si="10"/>
        <v>2236.0679774997898</v>
      </c>
      <c r="K34" s="14" t="s">
        <v>25</v>
      </c>
      <c r="L34" s="15">
        <v>41711</v>
      </c>
      <c r="M34" s="15">
        <v>41712</v>
      </c>
      <c r="N34" s="16">
        <f t="shared" si="11"/>
        <v>2.4333333333333336</v>
      </c>
      <c r="O34" s="16">
        <f t="shared" si="12"/>
        <v>48.783333333333331</v>
      </c>
      <c r="Q34" s="16">
        <f>J34/H34</f>
        <v>40</v>
      </c>
      <c r="R34" s="16">
        <f>3.1415*(H34/2)^2*J34</f>
        <v>5487974.6494653048</v>
      </c>
      <c r="S34" s="16">
        <f t="shared" si="14"/>
        <v>218.84775421419576</v>
      </c>
    </row>
    <row r="35" spans="6:19" x14ac:dyDescent="0.45">
      <c r="F35" s="13" t="s">
        <v>20</v>
      </c>
      <c r="H35" s="14">
        <f t="shared" si="9"/>
        <v>55.901699437494742</v>
      </c>
      <c r="J35" s="6">
        <f t="shared" si="10"/>
        <v>2236.0679774997898</v>
      </c>
      <c r="K35" s="14" t="s">
        <v>25</v>
      </c>
      <c r="L35" s="15">
        <v>41712</v>
      </c>
      <c r="M35" s="15">
        <v>41713</v>
      </c>
      <c r="N35" s="16">
        <f t="shared" si="11"/>
        <v>2.4333333333333336</v>
      </c>
      <c r="O35" s="16">
        <f t="shared" si="12"/>
        <v>48.783333333333331</v>
      </c>
      <c r="Q35" s="16">
        <f>J35/H35</f>
        <v>40</v>
      </c>
      <c r="R35" s="16">
        <f>3.1415*(H35/2)^2*J35</f>
        <v>5487974.6494653048</v>
      </c>
      <c r="S35" s="16">
        <f t="shared" si="14"/>
        <v>218.84775421419576</v>
      </c>
    </row>
    <row r="36" spans="6:19" x14ac:dyDescent="0.45">
      <c r="F36" s="13" t="s">
        <v>20</v>
      </c>
      <c r="H36" s="14">
        <f t="shared" si="9"/>
        <v>55.901699437494742</v>
      </c>
      <c r="J36" s="6">
        <f t="shared" si="10"/>
        <v>2236.0679774997898</v>
      </c>
      <c r="K36" s="14" t="s">
        <v>25</v>
      </c>
      <c r="L36" s="15">
        <v>41713</v>
      </c>
      <c r="M36" s="15">
        <v>41714</v>
      </c>
      <c r="N36" s="16">
        <f t="shared" si="11"/>
        <v>2.4333333333333336</v>
      </c>
      <c r="O36" s="16">
        <f t="shared" si="12"/>
        <v>48.783333333333331</v>
      </c>
      <c r="Q36" s="16">
        <f>J36/H36</f>
        <v>40</v>
      </c>
      <c r="R36" s="16">
        <f>3.1415*(H36/2)^2*J36</f>
        <v>5487974.6494653048</v>
      </c>
      <c r="S36" s="16">
        <f t="shared" si="14"/>
        <v>218.84775421419576</v>
      </c>
    </row>
    <row r="37" spans="6:19" x14ac:dyDescent="0.45">
      <c r="F37" s="13" t="s">
        <v>20</v>
      </c>
      <c r="H37" s="14">
        <f t="shared" si="9"/>
        <v>55.901699437494742</v>
      </c>
      <c r="J37" s="6">
        <f t="shared" si="10"/>
        <v>2236.0679774997898</v>
      </c>
      <c r="K37" s="14" t="s">
        <v>25</v>
      </c>
      <c r="L37" s="15">
        <v>41714</v>
      </c>
      <c r="M37" s="15">
        <v>41715</v>
      </c>
      <c r="N37" s="16">
        <f t="shared" si="11"/>
        <v>2.4333333333333336</v>
      </c>
      <c r="O37" s="16">
        <f t="shared" si="12"/>
        <v>48.783333333333331</v>
      </c>
      <c r="Q37" s="16">
        <f>J37/H37</f>
        <v>40</v>
      </c>
      <c r="R37" s="16">
        <f>3.1415*(H37/2)^2*J37</f>
        <v>5487974.6494653048</v>
      </c>
      <c r="S37" s="16">
        <f t="shared" si="14"/>
        <v>218.84775421419576</v>
      </c>
    </row>
    <row r="38" spans="6:19" x14ac:dyDescent="0.45">
      <c r="F38" s="13" t="s">
        <v>20</v>
      </c>
      <c r="H38" s="14">
        <f t="shared" si="9"/>
        <v>55.901699437494742</v>
      </c>
      <c r="J38" s="6">
        <f t="shared" si="10"/>
        <v>2236.0679774997898</v>
      </c>
      <c r="K38" s="14" t="s">
        <v>25</v>
      </c>
      <c r="L38" s="15">
        <v>41715</v>
      </c>
      <c r="M38" s="15">
        <v>41716</v>
      </c>
      <c r="N38" s="16">
        <f t="shared" si="11"/>
        <v>2.4333333333333336</v>
      </c>
      <c r="O38" s="16">
        <f t="shared" si="12"/>
        <v>48.783333333333331</v>
      </c>
      <c r="Q38" s="16">
        <f>J38/H38</f>
        <v>40</v>
      </c>
      <c r="R38" s="16">
        <f>3.1415*(H38/2)^2*J38</f>
        <v>5487974.6494653048</v>
      </c>
      <c r="S38" s="16">
        <f t="shared" si="14"/>
        <v>218.84775421419576</v>
      </c>
    </row>
    <row r="39" spans="6:19" x14ac:dyDescent="0.45">
      <c r="F39" s="13" t="s">
        <v>20</v>
      </c>
      <c r="H39" s="14">
        <f t="shared" si="9"/>
        <v>55.901699437494742</v>
      </c>
      <c r="J39" s="6">
        <f t="shared" si="10"/>
        <v>2236.0679774997898</v>
      </c>
      <c r="K39" s="14" t="s">
        <v>25</v>
      </c>
      <c r="L39" s="15">
        <v>41716</v>
      </c>
      <c r="M39" s="15">
        <v>41717</v>
      </c>
      <c r="N39" s="16">
        <f t="shared" si="11"/>
        <v>2.4333333333333336</v>
      </c>
      <c r="O39" s="16">
        <f t="shared" si="12"/>
        <v>48.783333333333331</v>
      </c>
      <c r="Q39" s="16">
        <f>J39/H39</f>
        <v>40</v>
      </c>
      <c r="R39" s="16">
        <f>3.1415*(H39/2)^2*J39</f>
        <v>5487974.6494653048</v>
      </c>
      <c r="S39" s="16">
        <f t="shared" si="14"/>
        <v>218.84775421419576</v>
      </c>
    </row>
    <row r="40" spans="6:19" x14ac:dyDescent="0.45">
      <c r="F40" s="13" t="s">
        <v>20</v>
      </c>
      <c r="H40" s="14">
        <f t="shared" si="9"/>
        <v>55.901699437494742</v>
      </c>
      <c r="J40" s="6">
        <f t="shared" si="10"/>
        <v>2236.0679774997898</v>
      </c>
      <c r="K40" s="14" t="s">
        <v>25</v>
      </c>
      <c r="L40" s="15">
        <v>41717</v>
      </c>
      <c r="M40" s="15">
        <v>41718</v>
      </c>
      <c r="N40" s="16">
        <f t="shared" si="11"/>
        <v>2.4333333333333336</v>
      </c>
      <c r="O40" s="16">
        <f t="shared" si="12"/>
        <v>48.783333333333331</v>
      </c>
      <c r="Q40" s="16">
        <f>J40/H40</f>
        <v>40</v>
      </c>
      <c r="R40" s="16">
        <f>3.1415*(H40/2)^2*J40</f>
        <v>5487974.6494653048</v>
      </c>
      <c r="S40" s="16">
        <f t="shared" si="14"/>
        <v>218.84775421419576</v>
      </c>
    </row>
    <row r="41" spans="6:19" x14ac:dyDescent="0.45">
      <c r="F41" s="13" t="s">
        <v>20</v>
      </c>
      <c r="H41" s="14">
        <f t="shared" si="9"/>
        <v>55.901699437494742</v>
      </c>
      <c r="J41" s="6">
        <f t="shared" si="10"/>
        <v>2236.0679774997898</v>
      </c>
      <c r="K41" s="14" t="s">
        <v>25</v>
      </c>
      <c r="L41" s="15">
        <v>41718</v>
      </c>
      <c r="M41" s="15">
        <v>41719</v>
      </c>
      <c r="N41" s="16">
        <f t="shared" si="11"/>
        <v>2.4333333333333336</v>
      </c>
      <c r="O41" s="16">
        <f t="shared" si="12"/>
        <v>48.783333333333331</v>
      </c>
      <c r="Q41" s="16">
        <f>J41/H41</f>
        <v>40</v>
      </c>
      <c r="R41" s="16">
        <f>3.1415*(H41/2)^2*J41</f>
        <v>5487974.6494653048</v>
      </c>
      <c r="S41" s="16">
        <f t="shared" si="14"/>
        <v>218.84775421419576</v>
      </c>
    </row>
    <row r="42" spans="6:19" x14ac:dyDescent="0.45">
      <c r="F42" s="13" t="s">
        <v>20</v>
      </c>
      <c r="H42" s="14">
        <f t="shared" si="9"/>
        <v>55.901699437494742</v>
      </c>
      <c r="J42" s="6">
        <f t="shared" si="10"/>
        <v>2236.0679774997898</v>
      </c>
      <c r="K42" s="14" t="s">
        <v>25</v>
      </c>
      <c r="L42" s="15">
        <v>41719</v>
      </c>
      <c r="M42" s="15">
        <v>41720</v>
      </c>
      <c r="N42" s="16">
        <f t="shared" si="11"/>
        <v>2.4333333333333336</v>
      </c>
      <c r="O42" s="16">
        <f t="shared" si="12"/>
        <v>48.783333333333331</v>
      </c>
      <c r="Q42" s="16">
        <f>J42/H42</f>
        <v>40</v>
      </c>
      <c r="R42" s="16">
        <f>3.1415*(H42/2)^2*J42</f>
        <v>5487974.6494653048</v>
      </c>
      <c r="S42" s="16">
        <f t="shared" si="14"/>
        <v>218.84775421419576</v>
      </c>
    </row>
    <row r="43" spans="6:19" x14ac:dyDescent="0.45">
      <c r="F43" s="13" t="s">
        <v>20</v>
      </c>
      <c r="H43" s="14">
        <f t="shared" si="9"/>
        <v>55.901699437494742</v>
      </c>
      <c r="J43" s="6">
        <f t="shared" si="10"/>
        <v>2236.0679774997898</v>
      </c>
      <c r="K43" s="14" t="s">
        <v>25</v>
      </c>
      <c r="L43" s="15">
        <v>41720</v>
      </c>
      <c r="M43" s="15">
        <v>41721</v>
      </c>
      <c r="N43" s="16">
        <f t="shared" si="11"/>
        <v>2.4333333333333336</v>
      </c>
      <c r="O43" s="16">
        <f t="shared" si="12"/>
        <v>48.783333333333331</v>
      </c>
      <c r="Q43" s="16">
        <f>J43/H43</f>
        <v>40</v>
      </c>
      <c r="R43" s="16">
        <f>3.1415*(H43/2)^2*J43</f>
        <v>5487974.6494653048</v>
      </c>
      <c r="S43" s="16">
        <f t="shared" si="14"/>
        <v>218.84775421419576</v>
      </c>
    </row>
    <row r="44" spans="6:19" x14ac:dyDescent="0.45">
      <c r="F44" s="13" t="s">
        <v>20</v>
      </c>
      <c r="H44" s="14">
        <f t="shared" si="9"/>
        <v>55.901699437494742</v>
      </c>
      <c r="J44" s="6">
        <f t="shared" si="10"/>
        <v>2236.0679774997898</v>
      </c>
      <c r="K44" s="14" t="s">
        <v>25</v>
      </c>
      <c r="L44" s="15">
        <v>41721</v>
      </c>
      <c r="M44" s="15">
        <v>41722</v>
      </c>
      <c r="N44" s="16">
        <f t="shared" si="11"/>
        <v>2.4333333333333336</v>
      </c>
      <c r="O44" s="16">
        <f t="shared" si="12"/>
        <v>48.783333333333331</v>
      </c>
      <c r="Q44" s="16">
        <f>J44/H44</f>
        <v>40</v>
      </c>
      <c r="R44" s="16">
        <f>3.1415*(H44/2)^2*J44</f>
        <v>5487974.6494653048</v>
      </c>
      <c r="S44" s="16">
        <f t="shared" si="14"/>
        <v>218.84775421419576</v>
      </c>
    </row>
    <row r="45" spans="6:19" x14ac:dyDescent="0.45">
      <c r="F45" s="13" t="s">
        <v>20</v>
      </c>
      <c r="H45" s="14">
        <f t="shared" si="9"/>
        <v>55.901699437494742</v>
      </c>
      <c r="J45" s="6">
        <f t="shared" si="10"/>
        <v>2236.0679774997898</v>
      </c>
      <c r="K45" s="14" t="s">
        <v>25</v>
      </c>
      <c r="L45" s="15">
        <v>41722</v>
      </c>
      <c r="M45" s="15">
        <v>41723</v>
      </c>
      <c r="N45" s="16">
        <f t="shared" si="11"/>
        <v>2.4333333333333336</v>
      </c>
      <c r="O45" s="16">
        <f t="shared" si="12"/>
        <v>48.783333333333331</v>
      </c>
      <c r="Q45" s="16">
        <f>J45/H45</f>
        <v>40</v>
      </c>
      <c r="R45" s="16">
        <f>3.1415*(H45/2)^2*J45</f>
        <v>5487974.6494653048</v>
      </c>
      <c r="S45" s="16">
        <f t="shared" si="14"/>
        <v>218.84775421419576</v>
      </c>
    </row>
    <row r="46" spans="6:19" x14ac:dyDescent="0.45">
      <c r="F46" s="13" t="s">
        <v>20</v>
      </c>
      <c r="H46" s="14">
        <f t="shared" si="9"/>
        <v>55.901699437494742</v>
      </c>
      <c r="J46" s="6">
        <f t="shared" si="10"/>
        <v>2236.0679774997898</v>
      </c>
      <c r="K46" s="14" t="s">
        <v>25</v>
      </c>
      <c r="L46" s="15">
        <v>41723</v>
      </c>
      <c r="M46" s="15">
        <v>41724</v>
      </c>
      <c r="N46" s="16">
        <f t="shared" si="11"/>
        <v>2.4333333333333336</v>
      </c>
      <c r="O46" s="16">
        <f t="shared" si="12"/>
        <v>48.783333333333331</v>
      </c>
      <c r="Q46" s="16">
        <f>J46/H46</f>
        <v>40</v>
      </c>
      <c r="R46" s="16">
        <f>3.1415*(H46/2)^2*J46</f>
        <v>5487974.6494653048</v>
      </c>
      <c r="S46" s="16">
        <f t="shared" si="14"/>
        <v>218.84775421419576</v>
      </c>
    </row>
    <row r="47" spans="6:19" x14ac:dyDescent="0.45">
      <c r="F47" s="13" t="s">
        <v>20</v>
      </c>
      <c r="H47" s="14">
        <f t="shared" si="9"/>
        <v>55.901699437494742</v>
      </c>
      <c r="J47" s="6">
        <f t="shared" si="10"/>
        <v>2236.0679774997898</v>
      </c>
      <c r="K47" s="14" t="s">
        <v>25</v>
      </c>
      <c r="L47" s="15">
        <v>41724</v>
      </c>
      <c r="M47" s="15">
        <v>41725</v>
      </c>
      <c r="N47" s="16">
        <f t="shared" si="11"/>
        <v>2.4333333333333336</v>
      </c>
      <c r="O47" s="16">
        <f t="shared" si="12"/>
        <v>48.783333333333331</v>
      </c>
      <c r="Q47" s="16">
        <f>J47/H47</f>
        <v>40</v>
      </c>
      <c r="R47" s="16">
        <f>3.1415*(H47/2)^2*J47</f>
        <v>5487974.6494653048</v>
      </c>
      <c r="S47" s="16">
        <f t="shared" si="14"/>
        <v>218.84775421419576</v>
      </c>
    </row>
    <row r="48" spans="6:19" x14ac:dyDescent="0.45">
      <c r="F48" s="13" t="s">
        <v>20</v>
      </c>
      <c r="H48" s="14">
        <f t="shared" si="9"/>
        <v>55.901699437494742</v>
      </c>
      <c r="J48" s="6">
        <f t="shared" si="10"/>
        <v>2236.0679774997898</v>
      </c>
      <c r="K48" s="14" t="s">
        <v>25</v>
      </c>
      <c r="L48" s="15">
        <v>41725</v>
      </c>
      <c r="M48" s="15">
        <v>41726</v>
      </c>
      <c r="N48" s="16">
        <f t="shared" si="11"/>
        <v>2.4333333333333336</v>
      </c>
      <c r="O48" s="16">
        <f t="shared" si="12"/>
        <v>48.783333333333331</v>
      </c>
      <c r="Q48" s="16">
        <f>J48/H48</f>
        <v>40</v>
      </c>
      <c r="R48" s="16">
        <f>3.1415*(H48/2)^2*J48</f>
        <v>5487974.6494653048</v>
      </c>
      <c r="S48" s="16">
        <f t="shared" si="14"/>
        <v>218.84775421419576</v>
      </c>
    </row>
    <row r="49" spans="6:19" x14ac:dyDescent="0.45">
      <c r="F49" s="13" t="s">
        <v>20</v>
      </c>
      <c r="H49" s="14">
        <f t="shared" si="9"/>
        <v>55.901699437494742</v>
      </c>
      <c r="J49" s="6">
        <f t="shared" si="10"/>
        <v>2236.0679774997898</v>
      </c>
      <c r="K49" s="14" t="s">
        <v>25</v>
      </c>
      <c r="L49" s="15">
        <v>41726</v>
      </c>
      <c r="M49" s="15">
        <v>41727</v>
      </c>
      <c r="N49" s="16">
        <f t="shared" si="11"/>
        <v>2.4333333333333336</v>
      </c>
      <c r="O49" s="16">
        <f t="shared" si="12"/>
        <v>48.783333333333331</v>
      </c>
      <c r="Q49" s="16">
        <f>J49/H49</f>
        <v>40</v>
      </c>
      <c r="R49" s="16">
        <f>3.1415*(H49/2)^2*J49</f>
        <v>5487974.6494653048</v>
      </c>
      <c r="S49" s="16">
        <f t="shared" si="14"/>
        <v>218.84775421419576</v>
      </c>
    </row>
    <row r="50" spans="6:19" x14ac:dyDescent="0.45">
      <c r="F50" s="13" t="s">
        <v>20</v>
      </c>
      <c r="H50" s="14">
        <f t="shared" si="9"/>
        <v>55.901699437494742</v>
      </c>
      <c r="J50" s="6">
        <f t="shared" si="10"/>
        <v>2236.0679774997898</v>
      </c>
      <c r="K50" s="14" t="s">
        <v>25</v>
      </c>
      <c r="L50" s="15">
        <v>41727</v>
      </c>
      <c r="M50" s="15">
        <v>41728</v>
      </c>
      <c r="N50" s="16">
        <f t="shared" si="11"/>
        <v>2.4333333333333336</v>
      </c>
      <c r="O50" s="16">
        <f t="shared" si="12"/>
        <v>48.783333333333331</v>
      </c>
      <c r="Q50" s="16">
        <f>J50/H50</f>
        <v>40</v>
      </c>
      <c r="R50" s="16">
        <f>3.1415*(H50/2)^2*J50</f>
        <v>5487974.6494653048</v>
      </c>
      <c r="S50" s="16">
        <f t="shared" si="14"/>
        <v>218.84775421419576</v>
      </c>
    </row>
    <row r="51" spans="6:19" x14ac:dyDescent="0.45">
      <c r="F51" s="13" t="s">
        <v>20</v>
      </c>
      <c r="H51" s="14">
        <f t="shared" si="9"/>
        <v>55.901699437494742</v>
      </c>
      <c r="J51" s="6">
        <f t="shared" si="10"/>
        <v>2236.0679774997898</v>
      </c>
      <c r="K51" s="14" t="s">
        <v>25</v>
      </c>
      <c r="L51" s="15">
        <v>41728</v>
      </c>
      <c r="M51" s="15">
        <v>41729</v>
      </c>
      <c r="N51" s="16">
        <f t="shared" si="11"/>
        <v>2.4333333333333336</v>
      </c>
      <c r="O51" s="16">
        <f t="shared" si="12"/>
        <v>48.783333333333331</v>
      </c>
      <c r="Q51" s="16">
        <f>J51/H51</f>
        <v>40</v>
      </c>
      <c r="R51" s="16">
        <f>3.1415*(H51/2)^2*J51</f>
        <v>5487974.6494653048</v>
      </c>
      <c r="S51" s="16">
        <f t="shared" si="14"/>
        <v>218.84775421419576</v>
      </c>
    </row>
    <row r="52" spans="6:19" x14ac:dyDescent="0.45">
      <c r="F52" s="13" t="s">
        <v>20</v>
      </c>
      <c r="H52" s="14">
        <f t="shared" si="9"/>
        <v>55.901699437494742</v>
      </c>
      <c r="J52" s="6">
        <f t="shared" si="10"/>
        <v>2236.0679774997898</v>
      </c>
      <c r="K52" s="14" t="s">
        <v>25</v>
      </c>
      <c r="L52" s="15">
        <v>41729</v>
      </c>
      <c r="M52" s="15">
        <v>41730</v>
      </c>
      <c r="N52" s="16">
        <f t="shared" si="11"/>
        <v>2.4333333333333336</v>
      </c>
      <c r="O52" s="16">
        <f t="shared" si="12"/>
        <v>48.783333333333331</v>
      </c>
      <c r="Q52" s="16">
        <f>J52/H52</f>
        <v>40</v>
      </c>
      <c r="R52" s="16">
        <f>3.1415*(H52/2)^2*J52</f>
        <v>5487974.6494653048</v>
      </c>
      <c r="S52" s="16">
        <f t="shared" si="14"/>
        <v>218.84775421419576</v>
      </c>
    </row>
    <row r="53" spans="6:19" x14ac:dyDescent="0.45">
      <c r="F53" s="13" t="s">
        <v>20</v>
      </c>
      <c r="H53" s="14">
        <f t="shared" si="9"/>
        <v>55.901699437494742</v>
      </c>
      <c r="J53" s="6">
        <f t="shared" si="10"/>
        <v>2236.0679774997898</v>
      </c>
      <c r="K53" s="14" t="s">
        <v>25</v>
      </c>
      <c r="L53" s="15">
        <v>41730</v>
      </c>
      <c r="M53" s="15">
        <v>41731</v>
      </c>
      <c r="N53" s="16">
        <f t="shared" si="11"/>
        <v>2.4333333333333336</v>
      </c>
      <c r="O53" s="16">
        <f t="shared" si="12"/>
        <v>48.783333333333331</v>
      </c>
      <c r="Q53" s="16">
        <f>J53/H53</f>
        <v>40</v>
      </c>
      <c r="R53" s="16">
        <f>3.1415*(H53/2)^2*J53</f>
        <v>5487974.6494653048</v>
      </c>
      <c r="S53" s="16">
        <f t="shared" si="14"/>
        <v>218.84775421419576</v>
      </c>
    </row>
    <row r="54" spans="6:19" x14ac:dyDescent="0.45">
      <c r="F54" s="13" t="s">
        <v>20</v>
      </c>
      <c r="H54" s="14">
        <f t="shared" si="9"/>
        <v>55.901699437494742</v>
      </c>
      <c r="J54" s="6">
        <f t="shared" si="10"/>
        <v>2236.0679774997898</v>
      </c>
      <c r="K54" s="14" t="s">
        <v>25</v>
      </c>
      <c r="L54" s="15">
        <v>41731</v>
      </c>
      <c r="M54" s="15">
        <v>41732</v>
      </c>
      <c r="N54" s="16">
        <f t="shared" si="11"/>
        <v>2.4333333333333336</v>
      </c>
      <c r="O54" s="16">
        <f t="shared" si="12"/>
        <v>48.783333333333331</v>
      </c>
      <c r="Q54" s="16">
        <f>J54/H54</f>
        <v>40</v>
      </c>
      <c r="R54" s="16">
        <f>3.1415*(H54/2)^2*J54</f>
        <v>5487974.6494653048</v>
      </c>
      <c r="S54" s="16">
        <f t="shared" si="14"/>
        <v>218.84775421419576</v>
      </c>
    </row>
    <row r="55" spans="6:19" x14ac:dyDescent="0.45">
      <c r="F55" s="13" t="s">
        <v>20</v>
      </c>
      <c r="H55" s="14">
        <f t="shared" si="9"/>
        <v>55.901699437494742</v>
      </c>
      <c r="J55" s="6">
        <f t="shared" si="10"/>
        <v>2236.0679774997898</v>
      </c>
      <c r="K55" s="14" t="s">
        <v>25</v>
      </c>
      <c r="L55" s="15">
        <v>41732</v>
      </c>
      <c r="M55" s="15">
        <v>41733</v>
      </c>
      <c r="N55" s="16">
        <f t="shared" si="11"/>
        <v>2.4333333333333336</v>
      </c>
      <c r="O55" s="16">
        <f t="shared" si="12"/>
        <v>48.783333333333331</v>
      </c>
      <c r="Q55" s="16">
        <f>J55/H55</f>
        <v>40</v>
      </c>
      <c r="R55" s="16">
        <f>3.1415*(H55/2)^2*J55</f>
        <v>5487974.6494653048</v>
      </c>
      <c r="S55" s="16">
        <f t="shared" si="14"/>
        <v>218.84775421419576</v>
      </c>
    </row>
    <row r="56" spans="6:19" x14ac:dyDescent="0.45">
      <c r="F56" s="13" t="s">
        <v>20</v>
      </c>
      <c r="H56" s="14">
        <f t="shared" si="9"/>
        <v>55.901699437494742</v>
      </c>
      <c r="J56" s="6">
        <f t="shared" si="10"/>
        <v>2236.0679774997898</v>
      </c>
      <c r="K56" s="14" t="s">
        <v>25</v>
      </c>
      <c r="L56" s="15">
        <v>41733</v>
      </c>
      <c r="M56" s="15">
        <v>41734</v>
      </c>
      <c r="N56" s="16">
        <f t="shared" si="11"/>
        <v>2.4333333333333336</v>
      </c>
      <c r="O56" s="16">
        <f t="shared" si="12"/>
        <v>48.783333333333331</v>
      </c>
      <c r="Q56" s="16">
        <f>J56/H56</f>
        <v>40</v>
      </c>
      <c r="R56" s="16">
        <f>3.1415*(H56/2)^2*J56</f>
        <v>5487974.6494653048</v>
      </c>
      <c r="S56" s="16">
        <f t="shared" si="14"/>
        <v>218.84775421419576</v>
      </c>
    </row>
    <row r="57" spans="6:19" x14ac:dyDescent="0.45">
      <c r="F57" s="13" t="s">
        <v>20</v>
      </c>
      <c r="H57" s="14">
        <f t="shared" si="9"/>
        <v>55.901699437494742</v>
      </c>
      <c r="J57" s="6">
        <f t="shared" si="10"/>
        <v>2236.0679774997898</v>
      </c>
      <c r="K57" s="14" t="s">
        <v>25</v>
      </c>
      <c r="L57" s="15">
        <v>41734</v>
      </c>
      <c r="M57" s="15">
        <v>41735</v>
      </c>
      <c r="N57" s="16">
        <f t="shared" si="11"/>
        <v>2.4333333333333336</v>
      </c>
      <c r="O57" s="16">
        <f t="shared" si="12"/>
        <v>48.783333333333331</v>
      </c>
      <c r="Q57" s="16">
        <f>J57/H57</f>
        <v>40</v>
      </c>
      <c r="R57" s="16">
        <f>3.1415*(H57/2)^2*J57</f>
        <v>5487974.6494653048</v>
      </c>
      <c r="S57" s="16">
        <f t="shared" si="14"/>
        <v>218.84775421419576</v>
      </c>
    </row>
    <row r="58" spans="6:19" x14ac:dyDescent="0.45">
      <c r="F58" s="13" t="s">
        <v>20</v>
      </c>
      <c r="H58" s="14">
        <f t="shared" si="9"/>
        <v>55.901699437494742</v>
      </c>
      <c r="J58" s="6">
        <f t="shared" si="10"/>
        <v>2236.0679774997898</v>
      </c>
      <c r="K58" s="14" t="s">
        <v>25</v>
      </c>
      <c r="L58" s="15">
        <v>41735</v>
      </c>
      <c r="M58" s="15">
        <v>41736</v>
      </c>
      <c r="N58" s="16">
        <f t="shared" si="11"/>
        <v>2.4333333333333336</v>
      </c>
      <c r="O58" s="16">
        <f t="shared" si="12"/>
        <v>48.783333333333331</v>
      </c>
      <c r="Q58" s="16">
        <f>J58/H58</f>
        <v>40</v>
      </c>
      <c r="R58" s="16">
        <f>3.1415*(H58/2)^2*J58</f>
        <v>5487974.6494653048</v>
      </c>
      <c r="S58" s="16">
        <f t="shared" si="14"/>
        <v>218.84775421419576</v>
      </c>
    </row>
    <row r="59" spans="6:19" x14ac:dyDescent="0.45">
      <c r="F59" s="13" t="s">
        <v>20</v>
      </c>
      <c r="H59" s="14">
        <f t="shared" si="9"/>
        <v>55.901699437494742</v>
      </c>
      <c r="J59" s="6">
        <f t="shared" si="10"/>
        <v>2236.0679774997898</v>
      </c>
      <c r="K59" s="14" t="s">
        <v>25</v>
      </c>
      <c r="L59" s="15">
        <v>41736</v>
      </c>
      <c r="M59" s="15">
        <v>41737</v>
      </c>
      <c r="N59" s="16">
        <f t="shared" si="11"/>
        <v>2.4333333333333336</v>
      </c>
      <c r="O59" s="16">
        <f t="shared" si="12"/>
        <v>48.783333333333331</v>
      </c>
      <c r="Q59" s="16">
        <f>J59/H59</f>
        <v>40</v>
      </c>
      <c r="R59" s="16">
        <f>3.1415*(H59/2)^2*J59</f>
        <v>5487974.6494653048</v>
      </c>
      <c r="S59" s="16">
        <f t="shared" si="14"/>
        <v>218.84775421419576</v>
      </c>
    </row>
    <row r="60" spans="6:19" x14ac:dyDescent="0.45">
      <c r="F60" s="13" t="s">
        <v>20</v>
      </c>
      <c r="H60" s="14">
        <f t="shared" si="9"/>
        <v>55.901699437494742</v>
      </c>
      <c r="J60" s="6">
        <f t="shared" si="10"/>
        <v>2236.0679774997898</v>
      </c>
      <c r="K60" s="14" t="s">
        <v>25</v>
      </c>
      <c r="L60" s="15">
        <v>41737</v>
      </c>
      <c r="M60" s="15">
        <v>41738</v>
      </c>
      <c r="N60" s="16">
        <f t="shared" si="11"/>
        <v>2.4333333333333336</v>
      </c>
      <c r="O60" s="16">
        <f t="shared" si="12"/>
        <v>48.783333333333331</v>
      </c>
      <c r="Q60" s="16">
        <f>J60/H60</f>
        <v>40</v>
      </c>
      <c r="R60" s="16">
        <f>3.1415*(H60/2)^2*J60</f>
        <v>5487974.6494653048</v>
      </c>
      <c r="S60" s="16">
        <f t="shared" si="14"/>
        <v>218.84775421419576</v>
      </c>
    </row>
    <row r="61" spans="6:19" x14ac:dyDescent="0.45">
      <c r="F61" s="13" t="s">
        <v>20</v>
      </c>
      <c r="H61" s="14">
        <f t="shared" si="9"/>
        <v>55.901699437494742</v>
      </c>
      <c r="J61" s="6">
        <f t="shared" si="10"/>
        <v>2236.0679774997898</v>
      </c>
      <c r="K61" s="14" t="s">
        <v>25</v>
      </c>
      <c r="L61" s="15">
        <v>41738</v>
      </c>
      <c r="M61" s="15">
        <v>41739</v>
      </c>
      <c r="N61" s="16">
        <f t="shared" si="11"/>
        <v>2.4333333333333336</v>
      </c>
      <c r="O61" s="16">
        <f t="shared" si="12"/>
        <v>48.783333333333331</v>
      </c>
      <c r="Q61" s="16">
        <f>J61/H61</f>
        <v>40</v>
      </c>
      <c r="R61" s="16">
        <f>3.1415*(H61/2)^2*J61</f>
        <v>5487974.6494653048</v>
      </c>
      <c r="S61" s="16">
        <f t="shared" si="14"/>
        <v>218.84775421419576</v>
      </c>
    </row>
    <row r="62" spans="6:19" x14ac:dyDescent="0.45">
      <c r="F62" s="13" t="s">
        <v>20</v>
      </c>
      <c r="H62" s="14">
        <f t="shared" si="9"/>
        <v>55.901699437494742</v>
      </c>
      <c r="J62" s="6">
        <f t="shared" si="10"/>
        <v>2236.0679774997898</v>
      </c>
      <c r="K62" s="14" t="s">
        <v>25</v>
      </c>
      <c r="L62" s="15">
        <v>41739</v>
      </c>
      <c r="M62" s="15">
        <v>41740</v>
      </c>
      <c r="N62" s="16">
        <f t="shared" si="11"/>
        <v>2.4333333333333336</v>
      </c>
      <c r="O62" s="16">
        <f t="shared" si="12"/>
        <v>48.783333333333331</v>
      </c>
      <c r="Q62" s="16">
        <f>J62/H62</f>
        <v>40</v>
      </c>
      <c r="R62" s="16">
        <f>3.1415*(H62/2)^2*J62</f>
        <v>5487974.6494653048</v>
      </c>
      <c r="S62" s="16">
        <f t="shared" si="14"/>
        <v>218.84775421419576</v>
      </c>
    </row>
    <row r="63" spans="6:19" x14ac:dyDescent="0.45">
      <c r="F63" s="13" t="s">
        <v>20</v>
      </c>
      <c r="H63" s="14">
        <f t="shared" si="9"/>
        <v>55.901699437494742</v>
      </c>
      <c r="J63" s="6">
        <f t="shared" si="10"/>
        <v>2236.0679774997898</v>
      </c>
      <c r="K63" s="14" t="s">
        <v>25</v>
      </c>
      <c r="L63" s="15">
        <v>41740</v>
      </c>
      <c r="M63" s="15">
        <v>41741</v>
      </c>
      <c r="N63" s="16">
        <f t="shared" si="11"/>
        <v>2.4333333333333336</v>
      </c>
      <c r="O63" s="16">
        <f t="shared" si="12"/>
        <v>48.783333333333331</v>
      </c>
      <c r="Q63" s="16">
        <f>J63/H63</f>
        <v>40</v>
      </c>
      <c r="R63" s="16">
        <f>3.1415*(H63/2)^2*J63</f>
        <v>5487974.6494653048</v>
      </c>
      <c r="S63" s="16">
        <f t="shared" si="14"/>
        <v>218.84775421419576</v>
      </c>
    </row>
    <row r="64" spans="6:19" x14ac:dyDescent="0.45">
      <c r="F64" s="13" t="s">
        <v>20</v>
      </c>
      <c r="H64" s="14">
        <f t="shared" si="9"/>
        <v>55.901699437494742</v>
      </c>
      <c r="J64" s="6">
        <f t="shared" si="10"/>
        <v>2236.0679774997898</v>
      </c>
      <c r="K64" s="14" t="s">
        <v>25</v>
      </c>
      <c r="L64" s="15">
        <v>41741</v>
      </c>
      <c r="M64" s="15">
        <v>41742</v>
      </c>
      <c r="N64" s="16">
        <f t="shared" si="11"/>
        <v>2.4333333333333336</v>
      </c>
      <c r="O64" s="16">
        <f t="shared" si="12"/>
        <v>48.783333333333331</v>
      </c>
      <c r="Q64" s="16">
        <f>J64/H64</f>
        <v>40</v>
      </c>
      <c r="R64" s="16">
        <f>3.1415*(H64/2)^2*J64</f>
        <v>5487974.6494653048</v>
      </c>
      <c r="S64" s="16">
        <f t="shared" si="14"/>
        <v>218.84775421419576</v>
      </c>
    </row>
    <row r="65" spans="6:19" x14ac:dyDescent="0.45">
      <c r="F65" s="13" t="s">
        <v>20</v>
      </c>
      <c r="H65" s="14">
        <f t="shared" si="9"/>
        <v>55.901699437494742</v>
      </c>
      <c r="J65" s="6">
        <f t="shared" si="10"/>
        <v>2236.0679774997898</v>
      </c>
      <c r="K65" s="14" t="s">
        <v>25</v>
      </c>
      <c r="L65" s="15">
        <v>41742</v>
      </c>
      <c r="M65" s="15">
        <v>41743</v>
      </c>
      <c r="N65" s="16">
        <f t="shared" si="11"/>
        <v>2.4333333333333336</v>
      </c>
      <c r="O65" s="16">
        <f t="shared" si="12"/>
        <v>48.783333333333331</v>
      </c>
      <c r="Q65" s="16">
        <f>J65/H65</f>
        <v>40</v>
      </c>
      <c r="R65" s="16">
        <f>3.1415*(H65/2)^2*J65</f>
        <v>5487974.6494653048</v>
      </c>
      <c r="S65" s="16">
        <f t="shared" si="14"/>
        <v>218.84775421419576</v>
      </c>
    </row>
    <row r="66" spans="6:19" x14ac:dyDescent="0.45">
      <c r="F66" s="13" t="s">
        <v>20</v>
      </c>
      <c r="H66" s="14">
        <f t="shared" si="9"/>
        <v>55.901699437494742</v>
      </c>
      <c r="J66" s="6">
        <f t="shared" si="10"/>
        <v>2236.0679774997898</v>
      </c>
      <c r="K66" s="14" t="s">
        <v>25</v>
      </c>
      <c r="L66" s="15">
        <v>41743</v>
      </c>
      <c r="M66" s="15">
        <v>41744</v>
      </c>
      <c r="N66" s="16">
        <f t="shared" si="11"/>
        <v>2.4333333333333336</v>
      </c>
      <c r="O66" s="16">
        <f t="shared" si="12"/>
        <v>48.783333333333331</v>
      </c>
      <c r="Q66" s="16">
        <f>J66/H66</f>
        <v>40</v>
      </c>
      <c r="R66" s="16">
        <f>3.1415*(H66/2)^2*J66</f>
        <v>5487974.6494653048</v>
      </c>
      <c r="S66" s="16">
        <f t="shared" si="14"/>
        <v>218.84775421419576</v>
      </c>
    </row>
    <row r="67" spans="6:19" x14ac:dyDescent="0.45">
      <c r="F67" s="13" t="s">
        <v>20</v>
      </c>
      <c r="H67" s="14">
        <f t="shared" si="9"/>
        <v>55.901699437494742</v>
      </c>
      <c r="J67" s="6">
        <f t="shared" si="10"/>
        <v>2236.0679774997898</v>
      </c>
      <c r="K67" s="14" t="s">
        <v>25</v>
      </c>
      <c r="L67" s="15">
        <v>41744</v>
      </c>
      <c r="M67" s="15">
        <v>41745</v>
      </c>
      <c r="N67" s="16">
        <f t="shared" si="11"/>
        <v>2.4333333333333336</v>
      </c>
      <c r="O67" s="16">
        <f t="shared" si="12"/>
        <v>48.783333333333331</v>
      </c>
      <c r="Q67" s="16">
        <f>J67/H67</f>
        <v>40</v>
      </c>
      <c r="R67" s="16">
        <f>3.1415*(H67/2)^2*J67</f>
        <v>5487974.6494653048</v>
      </c>
      <c r="S67" s="16">
        <f t="shared" si="14"/>
        <v>218.84775421419576</v>
      </c>
    </row>
    <row r="68" spans="6:19" x14ac:dyDescent="0.45">
      <c r="F68" s="13" t="s">
        <v>20</v>
      </c>
      <c r="H68" s="14">
        <f t="shared" si="9"/>
        <v>55.901699437494742</v>
      </c>
      <c r="J68" s="6">
        <f t="shared" si="10"/>
        <v>2236.0679774997898</v>
      </c>
      <c r="K68" s="14" t="s">
        <v>25</v>
      </c>
      <c r="L68" s="15">
        <v>41745</v>
      </c>
      <c r="M68" s="15">
        <v>41746</v>
      </c>
      <c r="N68" s="16">
        <f t="shared" si="11"/>
        <v>2.4333333333333336</v>
      </c>
      <c r="O68" s="16">
        <f t="shared" si="12"/>
        <v>48.783333333333331</v>
      </c>
      <c r="Q68" s="16">
        <f>J68/H68</f>
        <v>40</v>
      </c>
      <c r="R68" s="16">
        <f>3.1415*(H68/2)^2*J68</f>
        <v>5487974.6494653048</v>
      </c>
      <c r="S68" s="16">
        <f t="shared" si="14"/>
        <v>218.84775421419576</v>
      </c>
    </row>
    <row r="69" spans="6:19" x14ac:dyDescent="0.45">
      <c r="F69" s="13" t="s">
        <v>20</v>
      </c>
      <c r="H69" s="14">
        <f t="shared" si="9"/>
        <v>55.901699437494742</v>
      </c>
      <c r="J69" s="6">
        <f t="shared" si="10"/>
        <v>2236.0679774997898</v>
      </c>
      <c r="K69" s="14" t="s">
        <v>25</v>
      </c>
      <c r="L69" s="15">
        <v>41746</v>
      </c>
      <c r="M69" s="15">
        <v>41747</v>
      </c>
      <c r="N69" s="16">
        <f t="shared" si="11"/>
        <v>2.4333333333333336</v>
      </c>
      <c r="O69" s="16">
        <f t="shared" si="12"/>
        <v>48.783333333333331</v>
      </c>
      <c r="Q69" s="16">
        <f>J69/H69</f>
        <v>40</v>
      </c>
      <c r="R69" s="16">
        <f>3.1415*(H69/2)^2*J69</f>
        <v>5487974.6494653048</v>
      </c>
      <c r="S69" s="16">
        <f t="shared" si="14"/>
        <v>218.84775421419576</v>
      </c>
    </row>
    <row r="70" spans="6:19" x14ac:dyDescent="0.45">
      <c r="F70" s="13" t="s">
        <v>20</v>
      </c>
      <c r="H70" s="14">
        <f t="shared" si="9"/>
        <v>55.901699437494742</v>
      </c>
      <c r="J70" s="6">
        <f t="shared" si="10"/>
        <v>2236.0679774997898</v>
      </c>
      <c r="K70" s="14" t="s">
        <v>25</v>
      </c>
      <c r="L70" s="15">
        <v>41747</v>
      </c>
      <c r="M70" s="15">
        <v>41748</v>
      </c>
      <c r="N70" s="16">
        <f t="shared" si="11"/>
        <v>2.4333333333333336</v>
      </c>
      <c r="O70" s="16">
        <f t="shared" si="12"/>
        <v>48.783333333333331</v>
      </c>
      <c r="Q70" s="16">
        <f>J70/H70</f>
        <v>40</v>
      </c>
      <c r="R70" s="16">
        <f>3.1415*(H70/2)^2*J70</f>
        <v>5487974.6494653048</v>
      </c>
      <c r="S70" s="16">
        <f t="shared" si="14"/>
        <v>218.84775421419576</v>
      </c>
    </row>
    <row r="71" spans="6:19" x14ac:dyDescent="0.45">
      <c r="F71" s="13" t="s">
        <v>20</v>
      </c>
      <c r="H71" s="14">
        <f t="shared" si="9"/>
        <v>55.901699437494742</v>
      </c>
      <c r="J71" s="6">
        <f t="shared" si="10"/>
        <v>2236.0679774997898</v>
      </c>
      <c r="K71" s="14" t="s">
        <v>25</v>
      </c>
      <c r="L71" s="15">
        <v>41748</v>
      </c>
      <c r="M71" s="15">
        <v>41749</v>
      </c>
      <c r="N71" s="16">
        <f t="shared" si="11"/>
        <v>2.4333333333333336</v>
      </c>
      <c r="O71" s="16">
        <f t="shared" si="12"/>
        <v>48.783333333333331</v>
      </c>
      <c r="Q71" s="16">
        <f>J71/H71</f>
        <v>40</v>
      </c>
      <c r="R71" s="16">
        <f>3.1415*(H71/2)^2*J71</f>
        <v>5487974.6494653048</v>
      </c>
      <c r="S71" s="16">
        <f t="shared" si="14"/>
        <v>218.84775421419576</v>
      </c>
    </row>
    <row r="72" spans="6:19" x14ac:dyDescent="0.45">
      <c r="F72" s="13" t="s">
        <v>20</v>
      </c>
      <c r="H72" s="14">
        <f t="shared" si="9"/>
        <v>55.901699437494742</v>
      </c>
      <c r="J72" s="6">
        <f t="shared" si="10"/>
        <v>2236.0679774997898</v>
      </c>
      <c r="K72" s="14" t="s">
        <v>25</v>
      </c>
      <c r="L72" s="15">
        <v>41749</v>
      </c>
      <c r="M72" s="15">
        <v>41750</v>
      </c>
      <c r="N72" s="16">
        <f t="shared" si="11"/>
        <v>2.4333333333333336</v>
      </c>
      <c r="O72" s="16">
        <f t="shared" si="12"/>
        <v>48.783333333333331</v>
      </c>
      <c r="Q72" s="16">
        <f>J72/H72</f>
        <v>40</v>
      </c>
      <c r="R72" s="16">
        <f>3.1415*(H72/2)^2*J72</f>
        <v>5487974.6494653048</v>
      </c>
      <c r="S72" s="16">
        <f t="shared" si="14"/>
        <v>218.84775421419576</v>
      </c>
    </row>
    <row r="73" spans="6:19" x14ac:dyDescent="0.45">
      <c r="F73" s="13" t="s">
        <v>20</v>
      </c>
      <c r="H73" s="14">
        <f t="shared" si="9"/>
        <v>55.901699437494742</v>
      </c>
      <c r="J73" s="6">
        <f t="shared" si="10"/>
        <v>2236.0679774997898</v>
      </c>
      <c r="K73" s="14" t="s">
        <v>25</v>
      </c>
      <c r="L73" s="15">
        <v>41750</v>
      </c>
      <c r="M73" s="15">
        <v>41751</v>
      </c>
      <c r="N73" s="16">
        <f t="shared" si="11"/>
        <v>2.4333333333333336</v>
      </c>
      <c r="O73" s="16">
        <f t="shared" si="12"/>
        <v>48.783333333333331</v>
      </c>
      <c r="Q73" s="16">
        <f>J73/H73</f>
        <v>40</v>
      </c>
      <c r="R73" s="16">
        <f>3.1415*(H73/2)^2*J73</f>
        <v>5487974.6494653048</v>
      </c>
      <c r="S73" s="16">
        <f t="shared" si="14"/>
        <v>218.84775421419576</v>
      </c>
    </row>
    <row r="74" spans="6:19" x14ac:dyDescent="0.45">
      <c r="F74" s="13" t="s">
        <v>20</v>
      </c>
      <c r="H74" s="14">
        <f t="shared" si="9"/>
        <v>55.901699437494742</v>
      </c>
      <c r="J74" s="6">
        <f t="shared" si="10"/>
        <v>2236.0679774997898</v>
      </c>
      <c r="K74" s="14" t="s">
        <v>25</v>
      </c>
      <c r="L74" s="15">
        <v>41751</v>
      </c>
      <c r="M74" s="15">
        <v>41752</v>
      </c>
      <c r="N74" s="16">
        <f t="shared" si="11"/>
        <v>2.4333333333333336</v>
      </c>
      <c r="O74" s="16">
        <f t="shared" si="12"/>
        <v>48.783333333333331</v>
      </c>
      <c r="Q74" s="16">
        <f>J74/H74</f>
        <v>40</v>
      </c>
      <c r="R74" s="16">
        <f>3.1415*(H74/2)^2*J74</f>
        <v>5487974.6494653048</v>
      </c>
      <c r="S74" s="16">
        <f t="shared" si="14"/>
        <v>218.84775421419576</v>
      </c>
    </row>
    <row r="75" spans="6:19" x14ac:dyDescent="0.45">
      <c r="F75" s="13" t="s">
        <v>20</v>
      </c>
      <c r="H75" s="14">
        <f t="shared" si="9"/>
        <v>55.901699437494742</v>
      </c>
      <c r="J75" s="6">
        <f t="shared" si="10"/>
        <v>2236.0679774997898</v>
      </c>
      <c r="K75" s="14" t="s">
        <v>25</v>
      </c>
      <c r="L75" s="15">
        <v>41752</v>
      </c>
      <c r="M75" s="15">
        <v>41753</v>
      </c>
      <c r="N75" s="16">
        <f t="shared" si="11"/>
        <v>2.4333333333333336</v>
      </c>
      <c r="O75" s="16">
        <f t="shared" si="12"/>
        <v>48.783333333333331</v>
      </c>
      <c r="Q75" s="16">
        <f>J75/H75</f>
        <v>40</v>
      </c>
      <c r="R75" s="16">
        <f>3.1415*(H75/2)^2*J75</f>
        <v>5487974.6494653048</v>
      </c>
      <c r="S75" s="16">
        <f t="shared" si="14"/>
        <v>218.84775421419576</v>
      </c>
    </row>
    <row r="76" spans="6:19" x14ac:dyDescent="0.45">
      <c r="F76" s="13" t="s">
        <v>20</v>
      </c>
      <c r="H76" s="14">
        <f t="shared" si="9"/>
        <v>55.901699437494742</v>
      </c>
      <c r="J76" s="6">
        <f t="shared" si="10"/>
        <v>2236.0679774997898</v>
      </c>
      <c r="K76" s="14" t="s">
        <v>25</v>
      </c>
      <c r="L76" s="15">
        <v>41753</v>
      </c>
      <c r="M76" s="15">
        <v>41754</v>
      </c>
      <c r="N76" s="16">
        <f t="shared" si="11"/>
        <v>2.4333333333333336</v>
      </c>
      <c r="O76" s="16">
        <f t="shared" si="12"/>
        <v>48.783333333333331</v>
      </c>
      <c r="Q76" s="16">
        <f>J76/H76</f>
        <v>40</v>
      </c>
      <c r="R76" s="16">
        <f>3.1415*(H76/2)^2*J76</f>
        <v>5487974.6494653048</v>
      </c>
      <c r="S76" s="16">
        <f t="shared" si="14"/>
        <v>218.84775421419576</v>
      </c>
    </row>
    <row r="77" spans="6:19" x14ac:dyDescent="0.45">
      <c r="F77" s="13" t="s">
        <v>20</v>
      </c>
      <c r="H77" s="14">
        <f t="shared" ref="H77:H104" si="15">J77/40</f>
        <v>55.901699437494742</v>
      </c>
      <c r="J77" s="6">
        <f t="shared" ref="J77:J104" si="16">SQRT(1000*5000)</f>
        <v>2236.0679774997898</v>
      </c>
      <c r="K77" s="14" t="s">
        <v>25</v>
      </c>
      <c r="L77" s="15">
        <v>41754</v>
      </c>
      <c r="M77" s="15">
        <v>41755</v>
      </c>
      <c r="N77" s="16">
        <f t="shared" ref="N77:N104" si="17">2+26/60</f>
        <v>2.4333333333333336</v>
      </c>
      <c r="O77" s="16">
        <f t="shared" ref="O77:O104" si="18">48+47/60</f>
        <v>48.783333333333331</v>
      </c>
      <c r="Q77" s="16">
        <f>J77/H77</f>
        <v>40</v>
      </c>
      <c r="R77" s="16">
        <f>3.1415*(H77/2)^2*J77</f>
        <v>5487974.6494653048</v>
      </c>
      <c r="S77" s="16">
        <f t="shared" si="14"/>
        <v>218.84775421419576</v>
      </c>
    </row>
    <row r="78" spans="6:19" x14ac:dyDescent="0.45">
      <c r="F78" s="13" t="s">
        <v>20</v>
      </c>
      <c r="H78" s="14">
        <f t="shared" si="15"/>
        <v>55.901699437494742</v>
      </c>
      <c r="J78" s="6">
        <f t="shared" si="16"/>
        <v>2236.0679774997898</v>
      </c>
      <c r="K78" s="14" t="s">
        <v>25</v>
      </c>
      <c r="L78" s="15">
        <v>41755</v>
      </c>
      <c r="M78" s="15">
        <v>41756</v>
      </c>
      <c r="N78" s="16">
        <f t="shared" si="17"/>
        <v>2.4333333333333336</v>
      </c>
      <c r="O78" s="16">
        <f t="shared" si="18"/>
        <v>48.783333333333331</v>
      </c>
      <c r="Q78" s="16">
        <f>J78/H78</f>
        <v>40</v>
      </c>
      <c r="R78" s="16">
        <f>3.1415*(H78/2)^2*J78</f>
        <v>5487974.6494653048</v>
      </c>
      <c r="S78" s="16">
        <f t="shared" si="14"/>
        <v>218.84775421419576</v>
      </c>
    </row>
    <row r="79" spans="6:19" x14ac:dyDescent="0.45">
      <c r="F79" s="13" t="s">
        <v>20</v>
      </c>
      <c r="H79" s="14">
        <f t="shared" si="15"/>
        <v>55.901699437494742</v>
      </c>
      <c r="J79" s="6">
        <f t="shared" si="16"/>
        <v>2236.0679774997898</v>
      </c>
      <c r="K79" s="14" t="s">
        <v>25</v>
      </c>
      <c r="L79" s="15">
        <v>41756</v>
      </c>
      <c r="M79" s="15">
        <v>41757</v>
      </c>
      <c r="N79" s="16">
        <f t="shared" si="17"/>
        <v>2.4333333333333336</v>
      </c>
      <c r="O79" s="16">
        <f t="shared" si="18"/>
        <v>48.783333333333331</v>
      </c>
      <c r="Q79" s="16">
        <f>J79/H79</f>
        <v>40</v>
      </c>
      <c r="R79" s="16">
        <f>3.1415*(H79/2)^2*J79</f>
        <v>5487974.6494653048</v>
      </c>
      <c r="S79" s="16">
        <f t="shared" si="14"/>
        <v>218.84775421419576</v>
      </c>
    </row>
    <row r="80" spans="6:19" x14ac:dyDescent="0.45">
      <c r="F80" s="13" t="s">
        <v>20</v>
      </c>
      <c r="H80" s="14">
        <f t="shared" si="15"/>
        <v>55.901699437494742</v>
      </c>
      <c r="J80" s="6">
        <f t="shared" si="16"/>
        <v>2236.0679774997898</v>
      </c>
      <c r="K80" s="14" t="s">
        <v>25</v>
      </c>
      <c r="L80" s="15">
        <v>41757</v>
      </c>
      <c r="M80" s="15">
        <v>41758</v>
      </c>
      <c r="N80" s="16">
        <f t="shared" si="17"/>
        <v>2.4333333333333336</v>
      </c>
      <c r="O80" s="16">
        <f t="shared" si="18"/>
        <v>48.783333333333331</v>
      </c>
      <c r="Q80" s="16">
        <f>J80/H80</f>
        <v>40</v>
      </c>
      <c r="R80" s="16">
        <f>3.1415*(H80/2)^2*J80</f>
        <v>5487974.6494653048</v>
      </c>
      <c r="S80" s="16">
        <f t="shared" si="14"/>
        <v>218.84775421419576</v>
      </c>
    </row>
    <row r="81" spans="6:19" x14ac:dyDescent="0.45">
      <c r="F81" s="13" t="s">
        <v>20</v>
      </c>
      <c r="H81" s="14">
        <f t="shared" si="15"/>
        <v>55.901699437494742</v>
      </c>
      <c r="J81" s="6">
        <f t="shared" si="16"/>
        <v>2236.0679774997898</v>
      </c>
      <c r="K81" s="14" t="s">
        <v>25</v>
      </c>
      <c r="L81" s="15">
        <v>41758</v>
      </c>
      <c r="M81" s="15">
        <v>41759</v>
      </c>
      <c r="N81" s="16">
        <f t="shared" si="17"/>
        <v>2.4333333333333336</v>
      </c>
      <c r="O81" s="16">
        <f t="shared" si="18"/>
        <v>48.783333333333331</v>
      </c>
      <c r="Q81" s="16">
        <f>J81/H81</f>
        <v>40</v>
      </c>
      <c r="R81" s="16">
        <f>3.1415*(H81/2)^2*J81</f>
        <v>5487974.6494653048</v>
      </c>
      <c r="S81" s="16">
        <f t="shared" si="14"/>
        <v>218.84775421419576</v>
      </c>
    </row>
    <row r="82" spans="6:19" x14ac:dyDescent="0.45">
      <c r="F82" s="13" t="s">
        <v>20</v>
      </c>
      <c r="H82" s="14">
        <f t="shared" si="15"/>
        <v>55.901699437494742</v>
      </c>
      <c r="J82" s="6">
        <f t="shared" si="16"/>
        <v>2236.0679774997898</v>
      </c>
      <c r="K82" s="14" t="s">
        <v>25</v>
      </c>
      <c r="L82" s="15">
        <v>41759</v>
      </c>
      <c r="M82" s="15">
        <v>41760</v>
      </c>
      <c r="N82" s="16">
        <f t="shared" si="17"/>
        <v>2.4333333333333336</v>
      </c>
      <c r="O82" s="16">
        <f t="shared" si="18"/>
        <v>48.783333333333331</v>
      </c>
      <c r="Q82" s="16">
        <f>J82/H82</f>
        <v>40</v>
      </c>
      <c r="R82" s="16">
        <f>3.1415*(H82/2)^2*J82</f>
        <v>5487974.6494653048</v>
      </c>
      <c r="S82" s="16">
        <f t="shared" si="14"/>
        <v>218.84775421419576</v>
      </c>
    </row>
    <row r="83" spans="6:19" x14ac:dyDescent="0.45">
      <c r="F83" s="13" t="s">
        <v>20</v>
      </c>
      <c r="H83" s="14">
        <f t="shared" si="15"/>
        <v>55.901699437494742</v>
      </c>
      <c r="J83" s="6">
        <f t="shared" si="16"/>
        <v>2236.0679774997898</v>
      </c>
      <c r="K83" s="14" t="s">
        <v>25</v>
      </c>
      <c r="L83" s="15">
        <v>41760</v>
      </c>
      <c r="M83" s="15">
        <v>41761</v>
      </c>
      <c r="N83" s="16">
        <f t="shared" si="17"/>
        <v>2.4333333333333336</v>
      </c>
      <c r="O83" s="16">
        <f t="shared" si="18"/>
        <v>48.783333333333331</v>
      </c>
      <c r="Q83" s="16">
        <f>J83/H83</f>
        <v>40</v>
      </c>
      <c r="R83" s="16">
        <f>3.1415*(H83/2)^2*J83</f>
        <v>5487974.6494653048</v>
      </c>
      <c r="S83" s="16">
        <f t="shared" si="14"/>
        <v>218.84775421419576</v>
      </c>
    </row>
    <row r="84" spans="6:19" x14ac:dyDescent="0.45">
      <c r="F84" s="13" t="s">
        <v>20</v>
      </c>
      <c r="H84" s="14">
        <f t="shared" si="15"/>
        <v>55.901699437494742</v>
      </c>
      <c r="J84" s="6">
        <f t="shared" si="16"/>
        <v>2236.0679774997898</v>
      </c>
      <c r="K84" s="14" t="s">
        <v>25</v>
      </c>
      <c r="L84" s="15">
        <v>41761</v>
      </c>
      <c r="M84" s="15">
        <v>41762</v>
      </c>
      <c r="N84" s="16">
        <f t="shared" si="17"/>
        <v>2.4333333333333336</v>
      </c>
      <c r="O84" s="16">
        <f t="shared" si="18"/>
        <v>48.783333333333331</v>
      </c>
      <c r="Q84" s="16">
        <f>J84/H84</f>
        <v>40</v>
      </c>
      <c r="R84" s="16">
        <f>3.1415*(H84/2)^2*J84</f>
        <v>5487974.6494653048</v>
      </c>
      <c r="S84" s="16">
        <f t="shared" si="14"/>
        <v>218.84775421419576</v>
      </c>
    </row>
    <row r="85" spans="6:19" x14ac:dyDescent="0.45">
      <c r="F85" s="13" t="s">
        <v>20</v>
      </c>
      <c r="H85" s="14">
        <f t="shared" si="15"/>
        <v>55.901699437494742</v>
      </c>
      <c r="J85" s="6">
        <f t="shared" si="16"/>
        <v>2236.0679774997898</v>
      </c>
      <c r="K85" s="14" t="s">
        <v>25</v>
      </c>
      <c r="L85" s="15">
        <v>41762</v>
      </c>
      <c r="M85" s="15">
        <v>41763</v>
      </c>
      <c r="N85" s="16">
        <f t="shared" si="17"/>
        <v>2.4333333333333336</v>
      </c>
      <c r="O85" s="16">
        <f t="shared" si="18"/>
        <v>48.783333333333331</v>
      </c>
      <c r="Q85" s="16">
        <f>J85/H85</f>
        <v>40</v>
      </c>
      <c r="R85" s="16">
        <f>3.1415*(H85/2)^2*J85</f>
        <v>5487974.6494653048</v>
      </c>
      <c r="S85" s="16">
        <f t="shared" si="14"/>
        <v>218.84775421419576</v>
      </c>
    </row>
    <row r="86" spans="6:19" x14ac:dyDescent="0.45">
      <c r="F86" s="13" t="s">
        <v>20</v>
      </c>
      <c r="H86" s="14">
        <f t="shared" si="15"/>
        <v>55.901699437494742</v>
      </c>
      <c r="J86" s="6">
        <f t="shared" si="16"/>
        <v>2236.0679774997898</v>
      </c>
      <c r="K86" s="14" t="s">
        <v>25</v>
      </c>
      <c r="L86" s="15">
        <v>41763</v>
      </c>
      <c r="M86" s="15">
        <v>41764</v>
      </c>
      <c r="N86" s="16">
        <f t="shared" si="17"/>
        <v>2.4333333333333336</v>
      </c>
      <c r="O86" s="16">
        <f t="shared" si="18"/>
        <v>48.783333333333331</v>
      </c>
      <c r="Q86" s="16">
        <f>J86/H86</f>
        <v>40</v>
      </c>
      <c r="R86" s="16">
        <f>3.1415*(H86/2)^2*J86</f>
        <v>5487974.6494653048</v>
      </c>
      <c r="S86" s="16">
        <f t="shared" si="14"/>
        <v>218.84775421419576</v>
      </c>
    </row>
    <row r="87" spans="6:19" x14ac:dyDescent="0.45">
      <c r="F87" s="13" t="s">
        <v>20</v>
      </c>
      <c r="H87" s="14">
        <f t="shared" si="15"/>
        <v>55.901699437494742</v>
      </c>
      <c r="J87" s="6">
        <f t="shared" si="16"/>
        <v>2236.0679774997898</v>
      </c>
      <c r="K87" s="14" t="s">
        <v>25</v>
      </c>
      <c r="L87" s="15">
        <v>41764</v>
      </c>
      <c r="M87" s="15">
        <v>41765</v>
      </c>
      <c r="N87" s="16">
        <f t="shared" si="17"/>
        <v>2.4333333333333336</v>
      </c>
      <c r="O87" s="16">
        <f t="shared" si="18"/>
        <v>48.783333333333331</v>
      </c>
      <c r="Q87" s="16">
        <f>J87/H87</f>
        <v>40</v>
      </c>
      <c r="R87" s="16">
        <f>3.1415*(H87/2)^2*J87</f>
        <v>5487974.6494653048</v>
      </c>
      <c r="S87" s="16">
        <f t="shared" si="14"/>
        <v>218.84775421419576</v>
      </c>
    </row>
    <row r="88" spans="6:19" x14ac:dyDescent="0.45">
      <c r="F88" s="13" t="s">
        <v>20</v>
      </c>
      <c r="H88" s="14">
        <f t="shared" si="15"/>
        <v>55.901699437494742</v>
      </c>
      <c r="J88" s="6">
        <f t="shared" si="16"/>
        <v>2236.0679774997898</v>
      </c>
      <c r="K88" s="14" t="s">
        <v>25</v>
      </c>
      <c r="L88" s="15">
        <v>41765</v>
      </c>
      <c r="M88" s="15">
        <v>41766</v>
      </c>
      <c r="N88" s="16">
        <f t="shared" si="17"/>
        <v>2.4333333333333336</v>
      </c>
      <c r="O88" s="16">
        <f t="shared" si="18"/>
        <v>48.783333333333331</v>
      </c>
      <c r="Q88" s="16">
        <f>J88/H88</f>
        <v>40</v>
      </c>
      <c r="R88" s="16">
        <f>3.1415*(H88/2)^2*J88</f>
        <v>5487974.6494653048</v>
      </c>
      <c r="S88" s="16">
        <f t="shared" si="14"/>
        <v>218.84775421419576</v>
      </c>
    </row>
    <row r="89" spans="6:19" x14ac:dyDescent="0.45">
      <c r="F89" s="13" t="s">
        <v>20</v>
      </c>
      <c r="H89" s="14">
        <f t="shared" si="15"/>
        <v>55.901699437494742</v>
      </c>
      <c r="J89" s="6">
        <f t="shared" si="16"/>
        <v>2236.0679774997898</v>
      </c>
      <c r="K89" s="14" t="s">
        <v>25</v>
      </c>
      <c r="L89" s="15">
        <v>41766</v>
      </c>
      <c r="M89" s="15">
        <v>41767</v>
      </c>
      <c r="N89" s="16">
        <f t="shared" si="17"/>
        <v>2.4333333333333336</v>
      </c>
      <c r="O89" s="16">
        <f t="shared" si="18"/>
        <v>48.783333333333331</v>
      </c>
      <c r="Q89" s="16">
        <f>J89/H89</f>
        <v>40</v>
      </c>
      <c r="R89" s="16">
        <f>3.1415*(H89/2)^2*J89</f>
        <v>5487974.6494653048</v>
      </c>
      <c r="S89" s="16">
        <f t="shared" si="14"/>
        <v>218.84775421419576</v>
      </c>
    </row>
    <row r="90" spans="6:19" x14ac:dyDescent="0.45">
      <c r="F90" s="13" t="s">
        <v>20</v>
      </c>
      <c r="H90" s="14">
        <f t="shared" si="15"/>
        <v>55.901699437494742</v>
      </c>
      <c r="J90" s="6">
        <f t="shared" si="16"/>
        <v>2236.0679774997898</v>
      </c>
      <c r="K90" s="14" t="s">
        <v>25</v>
      </c>
      <c r="L90" s="15">
        <v>41767</v>
      </c>
      <c r="M90" s="15">
        <v>41768</v>
      </c>
      <c r="N90" s="16">
        <f t="shared" si="17"/>
        <v>2.4333333333333336</v>
      </c>
      <c r="O90" s="16">
        <f t="shared" si="18"/>
        <v>48.783333333333331</v>
      </c>
      <c r="Q90" s="16">
        <f>J90/H90</f>
        <v>40</v>
      </c>
      <c r="R90" s="16">
        <f>3.1415*(H90/2)^2*J90</f>
        <v>5487974.6494653048</v>
      </c>
      <c r="S90" s="16">
        <f t="shared" si="14"/>
        <v>218.84775421419576</v>
      </c>
    </row>
    <row r="91" spans="6:19" x14ac:dyDescent="0.45">
      <c r="F91" s="13" t="s">
        <v>20</v>
      </c>
      <c r="H91" s="14">
        <f t="shared" si="15"/>
        <v>55.901699437494742</v>
      </c>
      <c r="J91" s="6">
        <f t="shared" si="16"/>
        <v>2236.0679774997898</v>
      </c>
      <c r="K91" s="14" t="s">
        <v>25</v>
      </c>
      <c r="L91" s="15">
        <v>41768</v>
      </c>
      <c r="M91" s="15">
        <v>41769</v>
      </c>
      <c r="N91" s="16">
        <f t="shared" si="17"/>
        <v>2.4333333333333336</v>
      </c>
      <c r="O91" s="16">
        <f t="shared" si="18"/>
        <v>48.783333333333331</v>
      </c>
      <c r="Q91" s="16">
        <f>J91/H91</f>
        <v>40</v>
      </c>
      <c r="R91" s="16">
        <f>3.1415*(H91/2)^2*J91</f>
        <v>5487974.6494653048</v>
      </c>
      <c r="S91" s="16">
        <f t="shared" si="14"/>
        <v>218.84775421419576</v>
      </c>
    </row>
    <row r="92" spans="6:19" x14ac:dyDescent="0.45">
      <c r="F92" s="13" t="s">
        <v>20</v>
      </c>
      <c r="H92" s="14">
        <f t="shared" si="15"/>
        <v>55.901699437494742</v>
      </c>
      <c r="J92" s="6">
        <f t="shared" si="16"/>
        <v>2236.0679774997898</v>
      </c>
      <c r="K92" s="14" t="s">
        <v>25</v>
      </c>
      <c r="L92" s="15">
        <v>41769</v>
      </c>
      <c r="M92" s="15">
        <v>41770</v>
      </c>
      <c r="N92" s="16">
        <f t="shared" si="17"/>
        <v>2.4333333333333336</v>
      </c>
      <c r="O92" s="16">
        <f t="shared" si="18"/>
        <v>48.783333333333331</v>
      </c>
      <c r="Q92" s="16">
        <f>J92/H92</f>
        <v>40</v>
      </c>
      <c r="R92" s="16">
        <f>3.1415*(H92/2)^2*J92</f>
        <v>5487974.6494653048</v>
      </c>
      <c r="S92" s="16">
        <f t="shared" ref="S92:S161" si="19">2 * (R92*3/(4*3.1415))^(1/3)</f>
        <v>218.84775421419576</v>
      </c>
    </row>
    <row r="93" spans="6:19" x14ac:dyDescent="0.45">
      <c r="F93" s="13" t="s">
        <v>20</v>
      </c>
      <c r="H93" s="14">
        <f t="shared" si="15"/>
        <v>55.901699437494742</v>
      </c>
      <c r="J93" s="6">
        <f t="shared" si="16"/>
        <v>2236.0679774997898</v>
      </c>
      <c r="K93" s="14" t="s">
        <v>25</v>
      </c>
      <c r="L93" s="15">
        <v>41770</v>
      </c>
      <c r="M93" s="15">
        <v>41771</v>
      </c>
      <c r="N93" s="16">
        <f t="shared" si="17"/>
        <v>2.4333333333333336</v>
      </c>
      <c r="O93" s="16">
        <f t="shared" si="18"/>
        <v>48.783333333333331</v>
      </c>
      <c r="Q93" s="16">
        <f>J93/H93</f>
        <v>40</v>
      </c>
      <c r="R93" s="16">
        <f>3.1415*(H93/2)^2*J93</f>
        <v>5487974.6494653048</v>
      </c>
      <c r="S93" s="16">
        <f t="shared" si="19"/>
        <v>218.84775421419576</v>
      </c>
    </row>
    <row r="94" spans="6:19" x14ac:dyDescent="0.45">
      <c r="F94" s="13" t="s">
        <v>20</v>
      </c>
      <c r="H94" s="14">
        <f t="shared" si="15"/>
        <v>55.901699437494742</v>
      </c>
      <c r="J94" s="6">
        <f t="shared" si="16"/>
        <v>2236.0679774997898</v>
      </c>
      <c r="K94" s="14" t="s">
        <v>25</v>
      </c>
      <c r="L94" s="15">
        <v>41771</v>
      </c>
      <c r="M94" s="15">
        <v>41772</v>
      </c>
      <c r="N94" s="16">
        <f t="shared" si="17"/>
        <v>2.4333333333333336</v>
      </c>
      <c r="O94" s="16">
        <f t="shared" si="18"/>
        <v>48.783333333333331</v>
      </c>
      <c r="Q94" s="16">
        <f>J94/H94</f>
        <v>40</v>
      </c>
      <c r="R94" s="16">
        <f>3.1415*(H94/2)^2*J94</f>
        <v>5487974.6494653048</v>
      </c>
      <c r="S94" s="16">
        <f t="shared" si="19"/>
        <v>218.84775421419576</v>
      </c>
    </row>
    <row r="95" spans="6:19" x14ac:dyDescent="0.45">
      <c r="F95" s="13" t="s">
        <v>20</v>
      </c>
      <c r="H95" s="14">
        <f t="shared" si="15"/>
        <v>55.901699437494742</v>
      </c>
      <c r="J95" s="6">
        <f t="shared" si="16"/>
        <v>2236.0679774997898</v>
      </c>
      <c r="K95" s="14" t="s">
        <v>25</v>
      </c>
      <c r="L95" s="15">
        <v>41772</v>
      </c>
      <c r="M95" s="15">
        <v>41773</v>
      </c>
      <c r="N95" s="16">
        <f t="shared" si="17"/>
        <v>2.4333333333333336</v>
      </c>
      <c r="O95" s="16">
        <f t="shared" si="18"/>
        <v>48.783333333333331</v>
      </c>
      <c r="Q95" s="16">
        <f>J95/H95</f>
        <v>40</v>
      </c>
      <c r="R95" s="16">
        <f>3.1415*(H95/2)^2*J95</f>
        <v>5487974.6494653048</v>
      </c>
      <c r="S95" s="16">
        <f t="shared" si="19"/>
        <v>218.84775421419576</v>
      </c>
    </row>
    <row r="96" spans="6:19" x14ac:dyDescent="0.45">
      <c r="F96" s="13" t="s">
        <v>20</v>
      </c>
      <c r="H96" s="14">
        <f t="shared" si="15"/>
        <v>55.901699437494742</v>
      </c>
      <c r="J96" s="6">
        <f t="shared" si="16"/>
        <v>2236.0679774997898</v>
      </c>
      <c r="K96" s="14" t="s">
        <v>25</v>
      </c>
      <c r="L96" s="15">
        <v>41773</v>
      </c>
      <c r="M96" s="15">
        <v>41774</v>
      </c>
      <c r="N96" s="16">
        <f t="shared" si="17"/>
        <v>2.4333333333333336</v>
      </c>
      <c r="O96" s="16">
        <f t="shared" si="18"/>
        <v>48.783333333333331</v>
      </c>
      <c r="Q96" s="16">
        <f>J96/H96</f>
        <v>40</v>
      </c>
      <c r="R96" s="16">
        <f>3.1415*(H96/2)^2*J96</f>
        <v>5487974.6494653048</v>
      </c>
      <c r="S96" s="16">
        <f t="shared" si="19"/>
        <v>218.84775421419576</v>
      </c>
    </row>
    <row r="97" spans="1:19" x14ac:dyDescent="0.45">
      <c r="F97" s="13" t="s">
        <v>20</v>
      </c>
      <c r="H97" s="14">
        <f t="shared" si="15"/>
        <v>55.901699437494742</v>
      </c>
      <c r="J97" s="6">
        <f t="shared" si="16"/>
        <v>2236.0679774997898</v>
      </c>
      <c r="K97" s="14" t="s">
        <v>25</v>
      </c>
      <c r="L97" s="15">
        <v>41774</v>
      </c>
      <c r="M97" s="15">
        <v>41775</v>
      </c>
      <c r="N97" s="16">
        <f t="shared" si="17"/>
        <v>2.4333333333333336</v>
      </c>
      <c r="O97" s="16">
        <f t="shared" si="18"/>
        <v>48.783333333333331</v>
      </c>
      <c r="Q97" s="16">
        <f>J97/H97</f>
        <v>40</v>
      </c>
      <c r="R97" s="16">
        <f>3.1415*(H97/2)^2*J97</f>
        <v>5487974.6494653048</v>
      </c>
      <c r="S97" s="16">
        <f t="shared" si="19"/>
        <v>218.84775421419576</v>
      </c>
    </row>
    <row r="98" spans="1:19" x14ac:dyDescent="0.45">
      <c r="F98" s="13" t="s">
        <v>20</v>
      </c>
      <c r="H98" s="14">
        <f t="shared" si="15"/>
        <v>55.901699437494742</v>
      </c>
      <c r="J98" s="6">
        <f t="shared" si="16"/>
        <v>2236.0679774997898</v>
      </c>
      <c r="K98" s="14" t="s">
        <v>25</v>
      </c>
      <c r="L98" s="15">
        <v>41775</v>
      </c>
      <c r="M98" s="15">
        <v>41776</v>
      </c>
      <c r="N98" s="16">
        <f t="shared" si="17"/>
        <v>2.4333333333333336</v>
      </c>
      <c r="O98" s="16">
        <f t="shared" si="18"/>
        <v>48.783333333333331</v>
      </c>
      <c r="Q98" s="16">
        <f>J98/H98</f>
        <v>40</v>
      </c>
      <c r="R98" s="16">
        <f>3.1415*(H98/2)^2*J98</f>
        <v>5487974.6494653048</v>
      </c>
      <c r="S98" s="16">
        <f t="shared" si="19"/>
        <v>218.84775421419576</v>
      </c>
    </row>
    <row r="99" spans="1:19" x14ac:dyDescent="0.45">
      <c r="F99" s="13" t="s">
        <v>20</v>
      </c>
      <c r="H99" s="14">
        <f t="shared" si="15"/>
        <v>55.901699437494742</v>
      </c>
      <c r="J99" s="6">
        <f t="shared" si="16"/>
        <v>2236.0679774997898</v>
      </c>
      <c r="K99" s="14" t="s">
        <v>25</v>
      </c>
      <c r="L99" s="15">
        <v>41776</v>
      </c>
      <c r="M99" s="15">
        <v>41777</v>
      </c>
      <c r="N99" s="16">
        <f t="shared" si="17"/>
        <v>2.4333333333333336</v>
      </c>
      <c r="O99" s="16">
        <f t="shared" si="18"/>
        <v>48.783333333333331</v>
      </c>
      <c r="Q99" s="16">
        <f>J99/H99</f>
        <v>40</v>
      </c>
      <c r="R99" s="16">
        <f>3.1415*(H99/2)^2*J99</f>
        <v>5487974.6494653048</v>
      </c>
      <c r="S99" s="16">
        <f t="shared" si="19"/>
        <v>218.84775421419576</v>
      </c>
    </row>
    <row r="100" spans="1:19" x14ac:dyDescent="0.45">
      <c r="F100" s="13" t="s">
        <v>20</v>
      </c>
      <c r="H100" s="14">
        <f t="shared" si="15"/>
        <v>55.901699437494742</v>
      </c>
      <c r="J100" s="6">
        <f t="shared" si="16"/>
        <v>2236.0679774997898</v>
      </c>
      <c r="K100" s="14" t="s">
        <v>25</v>
      </c>
      <c r="L100" s="15">
        <v>41777</v>
      </c>
      <c r="M100" s="15">
        <v>41778</v>
      </c>
      <c r="N100" s="16">
        <f t="shared" si="17"/>
        <v>2.4333333333333336</v>
      </c>
      <c r="O100" s="16">
        <f t="shared" si="18"/>
        <v>48.783333333333331</v>
      </c>
      <c r="Q100" s="16">
        <f>J100/H100</f>
        <v>40</v>
      </c>
      <c r="R100" s="16">
        <f>3.1415*(H100/2)^2*J100</f>
        <v>5487974.6494653048</v>
      </c>
      <c r="S100" s="16">
        <f t="shared" si="19"/>
        <v>218.84775421419576</v>
      </c>
    </row>
    <row r="101" spans="1:19" x14ac:dyDescent="0.45">
      <c r="F101" s="13" t="s">
        <v>20</v>
      </c>
      <c r="H101" s="14">
        <f t="shared" si="15"/>
        <v>55.901699437494742</v>
      </c>
      <c r="J101" s="6">
        <f t="shared" si="16"/>
        <v>2236.0679774997898</v>
      </c>
      <c r="K101" s="14" t="s">
        <v>25</v>
      </c>
      <c r="L101" s="15">
        <v>41778</v>
      </c>
      <c r="M101" s="15">
        <v>41779</v>
      </c>
      <c r="N101" s="16">
        <f t="shared" si="17"/>
        <v>2.4333333333333336</v>
      </c>
      <c r="O101" s="16">
        <f t="shared" si="18"/>
        <v>48.783333333333331</v>
      </c>
      <c r="Q101" s="16">
        <f>J101/H101</f>
        <v>40</v>
      </c>
      <c r="R101" s="16">
        <f>3.1415*(H101/2)^2*J101</f>
        <v>5487974.6494653048</v>
      </c>
      <c r="S101" s="16">
        <f t="shared" si="19"/>
        <v>218.84775421419576</v>
      </c>
    </row>
    <row r="102" spans="1:19" x14ac:dyDescent="0.45">
      <c r="F102" s="13" t="s">
        <v>20</v>
      </c>
      <c r="H102" s="14">
        <f t="shared" si="15"/>
        <v>55.901699437494742</v>
      </c>
      <c r="J102" s="6">
        <f t="shared" si="16"/>
        <v>2236.0679774997898</v>
      </c>
      <c r="K102" s="14" t="s">
        <v>25</v>
      </c>
      <c r="L102" s="15">
        <v>41779</v>
      </c>
      <c r="M102" s="15">
        <v>41780</v>
      </c>
      <c r="N102" s="16">
        <f t="shared" si="17"/>
        <v>2.4333333333333336</v>
      </c>
      <c r="O102" s="16">
        <f t="shared" si="18"/>
        <v>48.783333333333331</v>
      </c>
      <c r="Q102" s="16">
        <f>J102/H102</f>
        <v>40</v>
      </c>
      <c r="R102" s="16">
        <f>3.1415*(H102/2)^2*J102</f>
        <v>5487974.6494653048</v>
      </c>
      <c r="S102" s="16">
        <f t="shared" si="19"/>
        <v>218.84775421419576</v>
      </c>
    </row>
    <row r="103" spans="1:19" x14ac:dyDescent="0.45">
      <c r="F103" s="13" t="s">
        <v>20</v>
      </c>
      <c r="H103" s="14">
        <f t="shared" si="15"/>
        <v>55.901699437494742</v>
      </c>
      <c r="J103" s="6">
        <f t="shared" si="16"/>
        <v>2236.0679774997898</v>
      </c>
      <c r="K103" s="14" t="s">
        <v>25</v>
      </c>
      <c r="L103" s="15">
        <v>41780</v>
      </c>
      <c r="M103" s="15">
        <v>41781</v>
      </c>
      <c r="N103" s="16">
        <f t="shared" si="17"/>
        <v>2.4333333333333336</v>
      </c>
      <c r="O103" s="16">
        <f t="shared" si="18"/>
        <v>48.783333333333331</v>
      </c>
      <c r="Q103" s="16">
        <f>J103/H103</f>
        <v>40</v>
      </c>
      <c r="R103" s="16">
        <f>3.1415*(H103/2)^2*J103</f>
        <v>5487974.6494653048</v>
      </c>
      <c r="S103" s="16">
        <f t="shared" si="19"/>
        <v>218.84775421419576</v>
      </c>
    </row>
    <row r="104" spans="1:19" x14ac:dyDescent="0.45">
      <c r="F104" s="13" t="s">
        <v>20</v>
      </c>
      <c r="H104" s="14">
        <f t="shared" si="15"/>
        <v>55.901699437494742</v>
      </c>
      <c r="J104" s="6">
        <f t="shared" si="16"/>
        <v>2236.0679774997898</v>
      </c>
      <c r="K104" s="14" t="s">
        <v>25</v>
      </c>
      <c r="L104" s="15">
        <v>41781</v>
      </c>
      <c r="M104" s="15">
        <v>41782</v>
      </c>
      <c r="N104" s="16">
        <f t="shared" si="17"/>
        <v>2.4333333333333336</v>
      </c>
      <c r="O104" s="16">
        <f t="shared" si="18"/>
        <v>48.783333333333331</v>
      </c>
      <c r="Q104" s="16">
        <f>J104/H104</f>
        <v>40</v>
      </c>
      <c r="R104" s="16">
        <f>3.1415*(H104/2)^2*J104</f>
        <v>5487974.6494653048</v>
      </c>
      <c r="S104" s="16">
        <f t="shared" si="19"/>
        <v>218.84775421419576</v>
      </c>
    </row>
    <row r="105" spans="1:19" x14ac:dyDescent="0.45">
      <c r="M105" s="15"/>
    </row>
    <row r="106" spans="1:19" ht="28.5" x14ac:dyDescent="0.45">
      <c r="A106" s="12">
        <v>3</v>
      </c>
      <c r="B106" t="s">
        <v>23</v>
      </c>
      <c r="C106" s="13">
        <v>2016</v>
      </c>
      <c r="F106" s="13" t="s">
        <v>20</v>
      </c>
      <c r="H106" s="14">
        <v>11</v>
      </c>
      <c r="I106" s="14" t="s">
        <v>26</v>
      </c>
      <c r="J106" s="6">
        <f>SQRT(200*600)</f>
        <v>346.41016151377545</v>
      </c>
      <c r="K106" s="6" t="s">
        <v>22</v>
      </c>
      <c r="L106" s="15">
        <v>41689</v>
      </c>
      <c r="M106" s="15">
        <v>42075</v>
      </c>
      <c r="N106" s="16">
        <f>2+26/60</f>
        <v>2.4333333333333336</v>
      </c>
      <c r="O106" s="16">
        <f>48+47/60</f>
        <v>48.783333333333331</v>
      </c>
      <c r="Q106" s="16">
        <f>J106/H106</f>
        <v>31.491832864888679</v>
      </c>
      <c r="R106" s="16">
        <f>3.1415*(H106/2)^2*J106</f>
        <v>32919.487552464649</v>
      </c>
      <c r="S106" s="16">
        <f t="shared" si="19"/>
        <v>39.763910180347189</v>
      </c>
    </row>
    <row r="107" spans="1:19" x14ac:dyDescent="0.45">
      <c r="F107" s="13" t="s">
        <v>20</v>
      </c>
      <c r="H107" s="14">
        <v>11</v>
      </c>
      <c r="J107" s="6">
        <f>SQRT(200*600)</f>
        <v>346.41016151377545</v>
      </c>
      <c r="K107" s="6" t="s">
        <v>22</v>
      </c>
      <c r="L107" s="15">
        <v>41915</v>
      </c>
      <c r="M107" s="15">
        <v>42075</v>
      </c>
      <c r="N107" s="16">
        <f>2+35/60</f>
        <v>2.5833333333333335</v>
      </c>
      <c r="O107" s="16">
        <f>48+50/60</f>
        <v>48.833333333333336</v>
      </c>
      <c r="Q107" s="16">
        <f>J107/H107</f>
        <v>31.491832864888679</v>
      </c>
      <c r="R107" s="16">
        <f>3.1415*(H107/2)^2*J107</f>
        <v>32919.487552464649</v>
      </c>
      <c r="S107" s="16">
        <f t="shared" si="19"/>
        <v>39.763910180347189</v>
      </c>
    </row>
    <row r="108" spans="1:19" x14ac:dyDescent="0.45">
      <c r="K108" s="6"/>
      <c r="M108" s="15"/>
    </row>
    <row r="109" spans="1:19" x14ac:dyDescent="0.45">
      <c r="A109" s="12">
        <v>4</v>
      </c>
      <c r="B109" t="s">
        <v>27</v>
      </c>
      <c r="C109" s="13">
        <v>2019</v>
      </c>
      <c r="F109" s="13" t="s">
        <v>20</v>
      </c>
      <c r="H109" s="14">
        <f>J109/40</f>
        <v>5.5901699437494745</v>
      </c>
      <c r="I109" s="14" t="s">
        <v>28</v>
      </c>
      <c r="J109" s="6">
        <f>SQRT(100*500)</f>
        <v>223.60679774997897</v>
      </c>
      <c r="K109" s="14" t="s">
        <v>22</v>
      </c>
      <c r="L109" s="15">
        <v>43454</v>
      </c>
      <c r="M109" s="15">
        <v>43457</v>
      </c>
      <c r="N109" s="16">
        <f>106+26/60</f>
        <v>106.43333333333334</v>
      </c>
      <c r="O109" s="16">
        <f>10+57/60</f>
        <v>10.95</v>
      </c>
      <c r="Q109" s="16">
        <f>J109/H109</f>
        <v>40</v>
      </c>
      <c r="R109" s="16">
        <f>3.1415*(H109/2)^2*J109</f>
        <v>5487.9746494653045</v>
      </c>
      <c r="S109" s="16">
        <f t="shared" si="19"/>
        <v>21.884775421419583</v>
      </c>
    </row>
    <row r="110" spans="1:19" x14ac:dyDescent="0.45">
      <c r="F110" s="13" t="s">
        <v>20</v>
      </c>
      <c r="H110" s="14">
        <f t="shared" ref="H110:H116" si="20">J110/40</f>
        <v>5.5901699437494745</v>
      </c>
      <c r="J110" s="6">
        <f t="shared" ref="J110:J116" si="21">SQRT(100*500)</f>
        <v>223.60679774997897</v>
      </c>
      <c r="K110" s="14" t="s">
        <v>22</v>
      </c>
      <c r="L110" s="15">
        <v>43458</v>
      </c>
      <c r="M110" s="15">
        <v>43460</v>
      </c>
      <c r="N110" s="16">
        <f t="shared" ref="N110:N125" si="22">106+26/60</f>
        <v>106.43333333333334</v>
      </c>
      <c r="O110" s="16">
        <f t="shared" ref="O110:O125" si="23">10+57/60</f>
        <v>10.95</v>
      </c>
      <c r="Q110" s="16">
        <f>J110/H110</f>
        <v>40</v>
      </c>
      <c r="R110" s="16">
        <f>3.1415*(H110/2)^2*J110</f>
        <v>5487.9746494653045</v>
      </c>
      <c r="S110" s="16">
        <f t="shared" si="19"/>
        <v>21.884775421419583</v>
      </c>
    </row>
    <row r="111" spans="1:19" x14ac:dyDescent="0.45">
      <c r="F111" s="13" t="s">
        <v>20</v>
      </c>
      <c r="H111" s="14">
        <f t="shared" si="20"/>
        <v>5.5901699437494745</v>
      </c>
      <c r="J111" s="6">
        <f t="shared" si="21"/>
        <v>223.60679774997897</v>
      </c>
      <c r="K111" s="14" t="s">
        <v>22</v>
      </c>
      <c r="L111" s="15">
        <v>43468</v>
      </c>
      <c r="M111" s="15">
        <v>43471</v>
      </c>
      <c r="N111" s="16">
        <f t="shared" si="22"/>
        <v>106.43333333333334</v>
      </c>
      <c r="O111" s="16">
        <f t="shared" si="23"/>
        <v>10.95</v>
      </c>
      <c r="Q111" s="16">
        <f>J111/H111</f>
        <v>40</v>
      </c>
      <c r="R111" s="16">
        <f>3.1415*(H111/2)^2*J111</f>
        <v>5487.9746494653045</v>
      </c>
      <c r="S111" s="16">
        <f t="shared" si="19"/>
        <v>21.884775421419583</v>
      </c>
    </row>
    <row r="112" spans="1:19" x14ac:dyDescent="0.45">
      <c r="F112" s="13" t="s">
        <v>20</v>
      </c>
      <c r="H112" s="14">
        <f t="shared" si="20"/>
        <v>5.5901699437494745</v>
      </c>
      <c r="J112" s="6">
        <f t="shared" si="21"/>
        <v>223.60679774997897</v>
      </c>
      <c r="K112" s="14" t="s">
        <v>22</v>
      </c>
      <c r="L112" s="15">
        <v>43472</v>
      </c>
      <c r="M112" s="15">
        <v>43474</v>
      </c>
      <c r="N112" s="16">
        <f t="shared" si="22"/>
        <v>106.43333333333334</v>
      </c>
      <c r="O112" s="16">
        <f t="shared" si="23"/>
        <v>10.95</v>
      </c>
      <c r="Q112" s="16">
        <f>J112/H112</f>
        <v>40</v>
      </c>
      <c r="R112" s="16">
        <f>3.1415*(H112/2)^2*J112</f>
        <v>5487.9746494653045</v>
      </c>
      <c r="S112" s="16">
        <f t="shared" si="19"/>
        <v>21.884775421419583</v>
      </c>
    </row>
    <row r="113" spans="1:19" x14ac:dyDescent="0.45">
      <c r="F113" s="13" t="s">
        <v>20</v>
      </c>
      <c r="H113" s="14">
        <f t="shared" si="20"/>
        <v>5.5901699437494745</v>
      </c>
      <c r="J113" s="6">
        <f t="shared" si="21"/>
        <v>223.60679774997897</v>
      </c>
      <c r="K113" s="14" t="s">
        <v>22</v>
      </c>
      <c r="L113" s="15">
        <v>43601</v>
      </c>
      <c r="M113" s="15">
        <v>43604</v>
      </c>
      <c r="N113" s="16">
        <f t="shared" si="22"/>
        <v>106.43333333333334</v>
      </c>
      <c r="O113" s="16">
        <f t="shared" si="23"/>
        <v>10.95</v>
      </c>
      <c r="Q113" s="16">
        <f>J113/H113</f>
        <v>40</v>
      </c>
      <c r="R113" s="16">
        <f>3.1415*(H113/2)^2*J113</f>
        <v>5487.9746494653045</v>
      </c>
      <c r="S113" s="16">
        <f t="shared" si="19"/>
        <v>21.884775421419583</v>
      </c>
    </row>
    <row r="114" spans="1:19" x14ac:dyDescent="0.45">
      <c r="F114" s="13" t="s">
        <v>20</v>
      </c>
      <c r="H114" s="14">
        <f t="shared" si="20"/>
        <v>5.5901699437494745</v>
      </c>
      <c r="J114" s="6">
        <f t="shared" si="21"/>
        <v>223.60679774997897</v>
      </c>
      <c r="K114" s="14" t="s">
        <v>22</v>
      </c>
      <c r="L114" s="15">
        <v>43612</v>
      </c>
      <c r="M114" s="15">
        <v>43614</v>
      </c>
      <c r="N114" s="16">
        <f t="shared" si="22"/>
        <v>106.43333333333334</v>
      </c>
      <c r="O114" s="16">
        <f t="shared" si="23"/>
        <v>10.95</v>
      </c>
      <c r="Q114" s="16">
        <f>J114/H114</f>
        <v>40</v>
      </c>
      <c r="R114" s="16">
        <f>3.1415*(H114/2)^2*J114</f>
        <v>5487.9746494653045</v>
      </c>
      <c r="S114" s="16">
        <f t="shared" si="19"/>
        <v>21.884775421419583</v>
      </c>
    </row>
    <row r="115" spans="1:19" x14ac:dyDescent="0.45">
      <c r="F115" s="13" t="s">
        <v>20</v>
      </c>
      <c r="H115" s="14">
        <f t="shared" si="20"/>
        <v>5.5901699437494745</v>
      </c>
      <c r="J115" s="6">
        <f t="shared" si="21"/>
        <v>223.60679774997897</v>
      </c>
      <c r="K115" s="14" t="s">
        <v>22</v>
      </c>
      <c r="L115" s="15">
        <v>43619</v>
      </c>
      <c r="M115" s="15">
        <v>43622</v>
      </c>
      <c r="N115" s="16">
        <f t="shared" si="22"/>
        <v>106.43333333333334</v>
      </c>
      <c r="O115" s="16">
        <f t="shared" si="23"/>
        <v>10.95</v>
      </c>
      <c r="Q115" s="16">
        <f>J115/H115</f>
        <v>40</v>
      </c>
      <c r="R115" s="16">
        <f>3.1415*(H115/2)^2*J115</f>
        <v>5487.9746494653045</v>
      </c>
      <c r="S115" s="16">
        <f t="shared" si="19"/>
        <v>21.884775421419583</v>
      </c>
    </row>
    <row r="116" spans="1:19" x14ac:dyDescent="0.45">
      <c r="F116" s="13" t="s">
        <v>20</v>
      </c>
      <c r="H116" s="14">
        <f t="shared" si="20"/>
        <v>5.5901699437494745</v>
      </c>
      <c r="J116" s="6">
        <f t="shared" si="21"/>
        <v>223.60679774997897</v>
      </c>
      <c r="K116" s="14" t="s">
        <v>22</v>
      </c>
      <c r="L116" s="15">
        <v>43622</v>
      </c>
      <c r="M116" s="15">
        <v>43624</v>
      </c>
      <c r="N116" s="16">
        <f t="shared" si="22"/>
        <v>106.43333333333334</v>
      </c>
      <c r="O116" s="16">
        <f t="shared" si="23"/>
        <v>10.95</v>
      </c>
      <c r="Q116" s="16">
        <f>J116/H116</f>
        <v>40</v>
      </c>
      <c r="R116" s="16">
        <f>3.1415*(H116/2)^2*J116</f>
        <v>5487.9746494653045</v>
      </c>
      <c r="S116" s="16">
        <f t="shared" si="19"/>
        <v>21.884775421419583</v>
      </c>
    </row>
    <row r="117" spans="1:19" x14ac:dyDescent="0.45">
      <c r="M117" s="15"/>
    </row>
    <row r="118" spans="1:19" ht="99.75" x14ac:dyDescent="0.45">
      <c r="A118" s="12">
        <v>5</v>
      </c>
      <c r="B118" t="s">
        <v>27</v>
      </c>
      <c r="C118" s="13">
        <v>2019</v>
      </c>
      <c r="F118" s="13" t="s">
        <v>20</v>
      </c>
      <c r="H118" s="14">
        <f>J118/2</f>
        <v>15.863356755913179</v>
      </c>
      <c r="I118" s="14" t="s">
        <v>29</v>
      </c>
      <c r="J118" s="6">
        <f>2*SQRT(3162.278/(4*PI()))</f>
        <v>31.726713511826357</v>
      </c>
      <c r="K118" s="14" t="s">
        <v>30</v>
      </c>
      <c r="L118" s="15">
        <v>43454</v>
      </c>
      <c r="M118" s="15">
        <v>43457</v>
      </c>
      <c r="N118" s="16">
        <f t="shared" si="22"/>
        <v>106.43333333333334</v>
      </c>
      <c r="O118" s="16">
        <f t="shared" si="23"/>
        <v>10.95</v>
      </c>
      <c r="Q118" s="16">
        <f>J118/H118</f>
        <v>2</v>
      </c>
      <c r="R118" s="16">
        <f>3.1415*(H118/2)^2*J118</f>
        <v>6270.35807509601</v>
      </c>
      <c r="S118" s="16">
        <f t="shared" si="19"/>
        <v>22.878919464848902</v>
      </c>
    </row>
    <row r="119" spans="1:19" x14ac:dyDescent="0.45">
      <c r="F119" s="13" t="s">
        <v>20</v>
      </c>
      <c r="H119" s="14">
        <f t="shared" ref="H119:H125" si="24">J119/2</f>
        <v>15.863356755913179</v>
      </c>
      <c r="J119" s="6">
        <f t="shared" ref="J119:J125" si="25">2*SQRT(3162.278/(4*PI()))</f>
        <v>31.726713511826357</v>
      </c>
      <c r="K119" s="14" t="s">
        <v>30</v>
      </c>
      <c r="L119" s="15">
        <v>43458</v>
      </c>
      <c r="M119" s="15">
        <v>43460</v>
      </c>
      <c r="N119" s="16">
        <f t="shared" si="22"/>
        <v>106.43333333333334</v>
      </c>
      <c r="O119" s="16">
        <f t="shared" si="23"/>
        <v>10.95</v>
      </c>
      <c r="Q119" s="16">
        <f>J119/H119</f>
        <v>2</v>
      </c>
      <c r="R119" s="16">
        <f>3.1415*(H119/2)^2*J119</f>
        <v>6270.35807509601</v>
      </c>
      <c r="S119" s="16">
        <f t="shared" si="19"/>
        <v>22.878919464848902</v>
      </c>
    </row>
    <row r="120" spans="1:19" x14ac:dyDescent="0.45">
      <c r="F120" s="13" t="s">
        <v>20</v>
      </c>
      <c r="H120" s="14">
        <f t="shared" si="24"/>
        <v>15.863356755913179</v>
      </c>
      <c r="J120" s="6">
        <f t="shared" si="25"/>
        <v>31.726713511826357</v>
      </c>
      <c r="K120" s="14" t="s">
        <v>30</v>
      </c>
      <c r="L120" s="15">
        <v>43468</v>
      </c>
      <c r="M120" s="15">
        <v>43471</v>
      </c>
      <c r="N120" s="16">
        <f t="shared" si="22"/>
        <v>106.43333333333334</v>
      </c>
      <c r="O120" s="16">
        <f t="shared" si="23"/>
        <v>10.95</v>
      </c>
      <c r="Q120" s="16">
        <f>J120/H120</f>
        <v>2</v>
      </c>
      <c r="R120" s="16">
        <f>3.1415*(H120/2)^2*J120</f>
        <v>6270.35807509601</v>
      </c>
      <c r="S120" s="16">
        <f t="shared" si="19"/>
        <v>22.878919464848902</v>
      </c>
    </row>
    <row r="121" spans="1:19" x14ac:dyDescent="0.45">
      <c r="F121" s="13" t="s">
        <v>20</v>
      </c>
      <c r="H121" s="14">
        <f t="shared" si="24"/>
        <v>15.863356755913179</v>
      </c>
      <c r="J121" s="6">
        <f t="shared" si="25"/>
        <v>31.726713511826357</v>
      </c>
      <c r="K121" s="14" t="s">
        <v>30</v>
      </c>
      <c r="L121" s="15">
        <v>43472</v>
      </c>
      <c r="M121" s="15">
        <v>43474</v>
      </c>
      <c r="N121" s="16">
        <f t="shared" si="22"/>
        <v>106.43333333333334</v>
      </c>
      <c r="O121" s="16">
        <f t="shared" si="23"/>
        <v>10.95</v>
      </c>
      <c r="Q121" s="16">
        <f>J121/H121</f>
        <v>2</v>
      </c>
      <c r="R121" s="16">
        <f>3.1415*(H121/2)^2*J121</f>
        <v>6270.35807509601</v>
      </c>
      <c r="S121" s="16">
        <f t="shared" si="19"/>
        <v>22.878919464848902</v>
      </c>
    </row>
    <row r="122" spans="1:19" x14ac:dyDescent="0.45">
      <c r="F122" s="13" t="s">
        <v>20</v>
      </c>
      <c r="H122" s="14">
        <f t="shared" si="24"/>
        <v>15.863356755913179</v>
      </c>
      <c r="J122" s="6">
        <f t="shared" si="25"/>
        <v>31.726713511826357</v>
      </c>
      <c r="K122" s="14" t="s">
        <v>30</v>
      </c>
      <c r="L122" s="15">
        <v>43601</v>
      </c>
      <c r="M122" s="15">
        <v>43604</v>
      </c>
      <c r="N122" s="16">
        <f t="shared" si="22"/>
        <v>106.43333333333334</v>
      </c>
      <c r="O122" s="16">
        <f t="shared" si="23"/>
        <v>10.95</v>
      </c>
      <c r="Q122" s="16">
        <f>J122/H122</f>
        <v>2</v>
      </c>
      <c r="R122" s="16">
        <f>3.1415*(H122/2)^2*J122</f>
        <v>6270.35807509601</v>
      </c>
      <c r="S122" s="16">
        <f t="shared" si="19"/>
        <v>22.878919464848902</v>
      </c>
    </row>
    <row r="123" spans="1:19" x14ac:dyDescent="0.45">
      <c r="F123" s="13" t="s">
        <v>20</v>
      </c>
      <c r="H123" s="14">
        <f t="shared" si="24"/>
        <v>15.863356755913179</v>
      </c>
      <c r="J123" s="6">
        <f t="shared" si="25"/>
        <v>31.726713511826357</v>
      </c>
      <c r="K123" s="14" t="s">
        <v>30</v>
      </c>
      <c r="L123" s="15">
        <v>43612</v>
      </c>
      <c r="M123" s="15">
        <v>43614</v>
      </c>
      <c r="N123" s="16">
        <f t="shared" si="22"/>
        <v>106.43333333333334</v>
      </c>
      <c r="O123" s="16">
        <f t="shared" si="23"/>
        <v>10.95</v>
      </c>
      <c r="Q123" s="16">
        <f>J123/H123</f>
        <v>2</v>
      </c>
      <c r="R123" s="16">
        <f>3.1415*(H123/2)^2*J123</f>
        <v>6270.35807509601</v>
      </c>
      <c r="S123" s="16">
        <f t="shared" si="19"/>
        <v>22.878919464848902</v>
      </c>
    </row>
    <row r="124" spans="1:19" x14ac:dyDescent="0.45">
      <c r="F124" s="13" t="s">
        <v>20</v>
      </c>
      <c r="H124" s="14">
        <f t="shared" si="24"/>
        <v>15.863356755913179</v>
      </c>
      <c r="J124" s="6">
        <f t="shared" si="25"/>
        <v>31.726713511826357</v>
      </c>
      <c r="K124" s="14" t="s">
        <v>30</v>
      </c>
      <c r="L124" s="15">
        <v>43619</v>
      </c>
      <c r="M124" s="15">
        <v>43622</v>
      </c>
      <c r="N124" s="16">
        <f t="shared" si="22"/>
        <v>106.43333333333334</v>
      </c>
      <c r="O124" s="16">
        <f t="shared" si="23"/>
        <v>10.95</v>
      </c>
      <c r="Q124" s="16">
        <f>J124/H124</f>
        <v>2</v>
      </c>
      <c r="R124" s="16">
        <f>3.1415*(H124/2)^2*J124</f>
        <v>6270.35807509601</v>
      </c>
      <c r="S124" s="16">
        <f t="shared" si="19"/>
        <v>22.878919464848902</v>
      </c>
    </row>
    <row r="125" spans="1:19" x14ac:dyDescent="0.45">
      <c r="F125" s="13" t="s">
        <v>20</v>
      </c>
      <c r="H125" s="14">
        <f t="shared" si="24"/>
        <v>15.863356755913179</v>
      </c>
      <c r="J125" s="6">
        <f t="shared" si="25"/>
        <v>31.726713511826357</v>
      </c>
      <c r="K125" s="14" t="s">
        <v>30</v>
      </c>
      <c r="L125" s="15">
        <v>43622</v>
      </c>
      <c r="M125" s="15">
        <v>43624</v>
      </c>
      <c r="N125" s="16">
        <f t="shared" si="22"/>
        <v>106.43333333333334</v>
      </c>
      <c r="O125" s="16">
        <f t="shared" si="23"/>
        <v>10.95</v>
      </c>
      <c r="Q125" s="16">
        <f>J125/H125</f>
        <v>2</v>
      </c>
      <c r="R125" s="16">
        <f>3.1415*(H125/2)^2*J125</f>
        <v>6270.35807509601</v>
      </c>
      <c r="S125" s="16">
        <f t="shared" si="19"/>
        <v>22.878919464848902</v>
      </c>
    </row>
    <row r="126" spans="1:19" x14ac:dyDescent="0.45">
      <c r="M126" s="15"/>
    </row>
    <row r="127" spans="1:19" x14ac:dyDescent="0.45">
      <c r="A127" s="12">
        <v>6</v>
      </c>
      <c r="B127" t="s">
        <v>31</v>
      </c>
      <c r="C127" s="13">
        <v>2019</v>
      </c>
      <c r="F127" s="13" t="s">
        <v>20</v>
      </c>
      <c r="H127" s="14">
        <f>J127/2</f>
        <v>31.5</v>
      </c>
      <c r="I127" s="14" t="s">
        <v>32</v>
      </c>
      <c r="J127" s="6">
        <v>63</v>
      </c>
      <c r="K127" s="6" t="s">
        <v>30</v>
      </c>
      <c r="L127" s="15">
        <v>43070</v>
      </c>
      <c r="M127" s="15">
        <v>43159</v>
      </c>
      <c r="N127" s="16">
        <v>10.006</v>
      </c>
      <c r="O127" s="16">
        <v>53.53</v>
      </c>
      <c r="Q127" s="16">
        <f>J127/H127</f>
        <v>2</v>
      </c>
      <c r="R127" s="16">
        <f>3.1415*(H127/2)^2*J127</f>
        <v>49095.165656250007</v>
      </c>
      <c r="S127" s="16">
        <f t="shared" si="19"/>
        <v>45.430861464683353</v>
      </c>
    </row>
    <row r="128" spans="1:19" x14ac:dyDescent="0.45">
      <c r="K128" s="6"/>
      <c r="M128" s="15"/>
    </row>
    <row r="129" spans="1:19" x14ac:dyDescent="0.45">
      <c r="A129" s="12">
        <v>7</v>
      </c>
      <c r="B129" t="s">
        <v>31</v>
      </c>
      <c r="C129" s="13">
        <v>2019</v>
      </c>
      <c r="F129" s="13" t="s">
        <v>20</v>
      </c>
      <c r="H129" s="14">
        <f>J129/40</f>
        <v>14.031215200402281</v>
      </c>
      <c r="I129" s="14" t="s">
        <v>33</v>
      </c>
      <c r="J129" s="6">
        <f>SQRT(63*5000)</f>
        <v>561.24860801609123</v>
      </c>
      <c r="K129" s="6" t="s">
        <v>22</v>
      </c>
      <c r="L129" s="15">
        <v>43070</v>
      </c>
      <c r="M129" s="15">
        <v>43159</v>
      </c>
      <c r="N129" s="16">
        <v>10.006</v>
      </c>
      <c r="O129" s="16">
        <v>53.53</v>
      </c>
      <c r="Q129" s="16">
        <f>J129/H129</f>
        <v>40</v>
      </c>
      <c r="R129" s="16">
        <f>3.1415*(H129/2)^2*J129</f>
        <v>86780.654399375562</v>
      </c>
      <c r="S129" s="16">
        <f t="shared" si="19"/>
        <v>54.930350354331566</v>
      </c>
    </row>
    <row r="130" spans="1:19" x14ac:dyDescent="0.45">
      <c r="K130" s="6"/>
      <c r="M130" s="15"/>
    </row>
    <row r="131" spans="1:19" x14ac:dyDescent="0.45">
      <c r="A131" s="12">
        <v>8</v>
      </c>
      <c r="B131" t="s">
        <v>34</v>
      </c>
      <c r="C131" s="20">
        <v>2020</v>
      </c>
      <c r="F131" s="13" t="s">
        <v>20</v>
      </c>
      <c r="H131" s="14">
        <v>24</v>
      </c>
      <c r="I131" s="14" t="s">
        <v>35</v>
      </c>
      <c r="J131" s="6">
        <v>905</v>
      </c>
      <c r="K131" s="14" t="s">
        <v>22</v>
      </c>
      <c r="L131" s="15">
        <v>43119</v>
      </c>
      <c r="M131" s="15">
        <v>43147</v>
      </c>
      <c r="N131" s="16">
        <v>-0.1171</v>
      </c>
      <c r="O131" s="16">
        <v>51.511099999999999</v>
      </c>
      <c r="Q131" s="16">
        <f>J131/H131</f>
        <v>37.708333333333336</v>
      </c>
      <c r="R131" s="16">
        <f>3.1415*(H131/2)^2*J131</f>
        <v>409400.28</v>
      </c>
      <c r="S131" s="16">
        <f t="shared" si="19"/>
        <v>92.1271084882504</v>
      </c>
    </row>
    <row r="132" spans="1:19" x14ac:dyDescent="0.45">
      <c r="C132" s="20"/>
      <c r="M132" s="15"/>
    </row>
    <row r="133" spans="1:19" x14ac:dyDescent="0.45">
      <c r="A133" s="12">
        <v>9</v>
      </c>
      <c r="B133" t="s">
        <v>34</v>
      </c>
      <c r="C133" s="20">
        <v>2020</v>
      </c>
      <c r="F133" s="13" t="s">
        <v>20</v>
      </c>
      <c r="I133" s="14" t="s">
        <v>36</v>
      </c>
      <c r="J133" s="6">
        <v>164</v>
      </c>
      <c r="K133" s="14" t="s">
        <v>37</v>
      </c>
      <c r="L133" s="15">
        <v>43119</v>
      </c>
      <c r="M133" s="15">
        <v>43147</v>
      </c>
      <c r="N133" s="16">
        <v>-0.1171</v>
      </c>
      <c r="O133" s="16">
        <v>51.511099999999999</v>
      </c>
      <c r="S133" s="16">
        <v>164</v>
      </c>
    </row>
    <row r="134" spans="1:19" x14ac:dyDescent="0.45">
      <c r="C134" s="20"/>
      <c r="M134" s="15"/>
    </row>
    <row r="135" spans="1:19" x14ac:dyDescent="0.45">
      <c r="A135" s="12">
        <v>10</v>
      </c>
      <c r="B135" t="s">
        <v>38</v>
      </c>
      <c r="C135" s="13">
        <v>2019</v>
      </c>
      <c r="F135" s="13" t="s">
        <v>20</v>
      </c>
      <c r="H135" s="14">
        <f>J135/2</f>
        <v>2.5</v>
      </c>
      <c r="I135" s="14" t="s">
        <v>39</v>
      </c>
      <c r="J135" s="6">
        <f>SQRT(1*25)</f>
        <v>5</v>
      </c>
      <c r="K135" s="14" t="s">
        <v>30</v>
      </c>
      <c r="L135" s="15" t="s">
        <v>40</v>
      </c>
      <c r="M135" s="15" t="s">
        <v>41</v>
      </c>
      <c r="N135" s="16">
        <f>1+25/60</f>
        <v>1.4166666666666667</v>
      </c>
      <c r="O135" s="16">
        <f>42+48/60</f>
        <v>42.8</v>
      </c>
      <c r="P135">
        <v>1425</v>
      </c>
      <c r="Q135" s="16">
        <f>J135/H135</f>
        <v>2</v>
      </c>
      <c r="R135" s="16">
        <f>3.1415*(H135/2)^2*J135</f>
        <v>24.542968750000004</v>
      </c>
      <c r="S135" s="16">
        <f t="shared" si="19"/>
        <v>3.605623925768521</v>
      </c>
    </row>
    <row r="136" spans="1:19" x14ac:dyDescent="0.45">
      <c r="F136" s="13" t="s">
        <v>20</v>
      </c>
      <c r="H136" s="14">
        <f t="shared" ref="H136:H139" si="26">J136/2</f>
        <v>2.5</v>
      </c>
      <c r="J136" s="6">
        <f t="shared" ref="J136:J139" si="27">SQRT(1*25)</f>
        <v>5</v>
      </c>
      <c r="K136" s="14" t="s">
        <v>30</v>
      </c>
      <c r="L136" s="15" t="s">
        <v>42</v>
      </c>
      <c r="M136" s="15" t="s">
        <v>43</v>
      </c>
      <c r="N136" s="16">
        <f t="shared" ref="N136:N145" si="28">1+25/60</f>
        <v>1.4166666666666667</v>
      </c>
      <c r="O136" s="16">
        <f t="shared" ref="O136:O145" si="29">42+48/60</f>
        <v>42.8</v>
      </c>
      <c r="P136">
        <v>1425</v>
      </c>
      <c r="Q136" s="16">
        <f>J136/H136</f>
        <v>2</v>
      </c>
      <c r="R136" s="16">
        <f>3.1415*(H136/2)^2*J136</f>
        <v>24.542968750000004</v>
      </c>
      <c r="S136" s="16">
        <f t="shared" si="19"/>
        <v>3.605623925768521</v>
      </c>
    </row>
    <row r="137" spans="1:19" x14ac:dyDescent="0.45">
      <c r="F137" s="13" t="s">
        <v>20</v>
      </c>
      <c r="H137" s="14">
        <f t="shared" si="26"/>
        <v>2.5</v>
      </c>
      <c r="J137" s="6">
        <f t="shared" si="27"/>
        <v>5</v>
      </c>
      <c r="K137" s="14" t="s">
        <v>30</v>
      </c>
      <c r="L137" s="15" t="s">
        <v>44</v>
      </c>
      <c r="M137" s="15" t="s">
        <v>45</v>
      </c>
      <c r="N137" s="16">
        <f t="shared" si="28"/>
        <v>1.4166666666666667</v>
      </c>
      <c r="O137" s="16">
        <f t="shared" si="29"/>
        <v>42.8</v>
      </c>
      <c r="P137">
        <v>1425</v>
      </c>
      <c r="Q137" s="16">
        <f>J137/H137</f>
        <v>2</v>
      </c>
      <c r="R137" s="16">
        <f>3.1415*(H137/2)^2*J137</f>
        <v>24.542968750000004</v>
      </c>
      <c r="S137" s="16">
        <f t="shared" si="19"/>
        <v>3.605623925768521</v>
      </c>
    </row>
    <row r="138" spans="1:19" x14ac:dyDescent="0.45">
      <c r="F138" s="13" t="s">
        <v>20</v>
      </c>
      <c r="H138" s="14">
        <f t="shared" si="26"/>
        <v>2.5</v>
      </c>
      <c r="J138" s="6">
        <f t="shared" si="27"/>
        <v>5</v>
      </c>
      <c r="K138" s="14" t="s">
        <v>30</v>
      </c>
      <c r="L138" s="15" t="s">
        <v>46</v>
      </c>
      <c r="M138" s="15">
        <v>43223</v>
      </c>
      <c r="N138" s="16">
        <f t="shared" si="28"/>
        <v>1.4166666666666667</v>
      </c>
      <c r="O138" s="16">
        <f t="shared" si="29"/>
        <v>42.8</v>
      </c>
      <c r="P138">
        <v>1425</v>
      </c>
      <c r="Q138" s="16">
        <f>J138/H138</f>
        <v>2</v>
      </c>
      <c r="R138" s="16">
        <f>3.1415*(H138/2)^2*J138</f>
        <v>24.542968750000004</v>
      </c>
      <c r="S138" s="16">
        <f t="shared" si="19"/>
        <v>3.605623925768521</v>
      </c>
    </row>
    <row r="139" spans="1:19" x14ac:dyDescent="0.45">
      <c r="F139" s="13" t="s">
        <v>20</v>
      </c>
      <c r="H139" s="14">
        <f t="shared" si="26"/>
        <v>2.5</v>
      </c>
      <c r="J139" s="6">
        <f t="shared" si="27"/>
        <v>5</v>
      </c>
      <c r="K139" s="14" t="s">
        <v>30</v>
      </c>
      <c r="L139" s="15">
        <v>43254</v>
      </c>
      <c r="M139" s="15">
        <v>43347</v>
      </c>
      <c r="N139" s="16">
        <f t="shared" si="28"/>
        <v>1.4166666666666667</v>
      </c>
      <c r="O139" s="16">
        <f t="shared" si="29"/>
        <v>42.8</v>
      </c>
      <c r="P139">
        <v>1425</v>
      </c>
      <c r="Q139" s="16">
        <f>J139/H139</f>
        <v>2</v>
      </c>
      <c r="R139" s="16">
        <f>3.1415*(H139/2)^2*J139</f>
        <v>24.542968750000004</v>
      </c>
      <c r="S139" s="16">
        <f t="shared" si="19"/>
        <v>3.605623925768521</v>
      </c>
    </row>
    <row r="140" spans="1:19" x14ac:dyDescent="0.45">
      <c r="M140" s="15"/>
    </row>
    <row r="141" spans="1:19" x14ac:dyDescent="0.45">
      <c r="A141" s="12">
        <v>11</v>
      </c>
      <c r="B141" t="s">
        <v>38</v>
      </c>
      <c r="C141" s="13">
        <v>2019</v>
      </c>
      <c r="F141" s="13" t="s">
        <v>20</v>
      </c>
      <c r="H141" s="14">
        <f>J141/40</f>
        <v>4.3301270189221928</v>
      </c>
      <c r="I141" s="14" t="s">
        <v>47</v>
      </c>
      <c r="J141" s="6">
        <f>SQRT(100*300)</f>
        <v>173.20508075688772</v>
      </c>
      <c r="K141" s="14" t="s">
        <v>22</v>
      </c>
      <c r="L141" s="15" t="s">
        <v>40</v>
      </c>
      <c r="M141" s="15" t="s">
        <v>41</v>
      </c>
      <c r="N141" s="16">
        <f t="shared" si="28"/>
        <v>1.4166666666666667</v>
      </c>
      <c r="O141" s="16">
        <f t="shared" si="29"/>
        <v>42.8</v>
      </c>
      <c r="P141">
        <v>1425</v>
      </c>
      <c r="Q141" s="16">
        <f>J141/H141</f>
        <v>40</v>
      </c>
      <c r="R141" s="16">
        <f>3.1415*(H141/2)^2*J141</f>
        <v>2550.5801306145127</v>
      </c>
      <c r="S141" s="16">
        <f t="shared" si="19"/>
        <v>16.951874148529484</v>
      </c>
    </row>
    <row r="142" spans="1:19" x14ac:dyDescent="0.45">
      <c r="F142" s="13" t="s">
        <v>20</v>
      </c>
      <c r="H142" s="14">
        <f t="shared" ref="H142:H145" si="30">J142/40</f>
        <v>4.3301270189221928</v>
      </c>
      <c r="J142" s="6">
        <f t="shared" ref="J142:J145" si="31">SQRT(100*300)</f>
        <v>173.20508075688772</v>
      </c>
      <c r="K142" s="14" t="s">
        <v>22</v>
      </c>
      <c r="L142" s="15" t="s">
        <v>42</v>
      </c>
      <c r="M142" s="15" t="s">
        <v>43</v>
      </c>
      <c r="N142" s="16">
        <f t="shared" si="28"/>
        <v>1.4166666666666667</v>
      </c>
      <c r="O142" s="16">
        <f t="shared" si="29"/>
        <v>42.8</v>
      </c>
      <c r="P142">
        <v>1425</v>
      </c>
      <c r="Q142" s="16">
        <f>J142/H142</f>
        <v>40</v>
      </c>
      <c r="R142" s="16">
        <f>3.1415*(H142/2)^2*J142</f>
        <v>2550.5801306145127</v>
      </c>
      <c r="S142" s="16">
        <f t="shared" si="19"/>
        <v>16.951874148529484</v>
      </c>
    </row>
    <row r="143" spans="1:19" x14ac:dyDescent="0.45">
      <c r="F143" s="13" t="s">
        <v>20</v>
      </c>
      <c r="H143" s="14">
        <f t="shared" si="30"/>
        <v>4.3301270189221928</v>
      </c>
      <c r="J143" s="6">
        <f t="shared" si="31"/>
        <v>173.20508075688772</v>
      </c>
      <c r="K143" s="14" t="s">
        <v>22</v>
      </c>
      <c r="L143" s="15" t="s">
        <v>44</v>
      </c>
      <c r="M143" s="15" t="s">
        <v>45</v>
      </c>
      <c r="N143" s="16">
        <f t="shared" si="28"/>
        <v>1.4166666666666667</v>
      </c>
      <c r="O143" s="16">
        <f t="shared" si="29"/>
        <v>42.8</v>
      </c>
      <c r="P143">
        <v>1425</v>
      </c>
      <c r="Q143" s="16">
        <f>J143/H143</f>
        <v>40</v>
      </c>
      <c r="R143" s="16">
        <f>3.1415*(H143/2)^2*J143</f>
        <v>2550.5801306145127</v>
      </c>
      <c r="S143" s="16">
        <f t="shared" si="19"/>
        <v>16.951874148529484</v>
      </c>
    </row>
    <row r="144" spans="1:19" x14ac:dyDescent="0.45">
      <c r="F144" s="13" t="s">
        <v>20</v>
      </c>
      <c r="H144" s="14">
        <f t="shared" si="30"/>
        <v>4.3301270189221928</v>
      </c>
      <c r="J144" s="6">
        <f t="shared" si="31"/>
        <v>173.20508075688772</v>
      </c>
      <c r="K144" s="14" t="s">
        <v>22</v>
      </c>
      <c r="L144" s="15" t="s">
        <v>46</v>
      </c>
      <c r="M144" s="15">
        <v>43223</v>
      </c>
      <c r="N144" s="16">
        <f t="shared" si="28"/>
        <v>1.4166666666666667</v>
      </c>
      <c r="O144" s="16">
        <f t="shared" si="29"/>
        <v>42.8</v>
      </c>
      <c r="P144">
        <v>1425</v>
      </c>
      <c r="Q144" s="16">
        <f>J144/H144</f>
        <v>40</v>
      </c>
      <c r="R144" s="16">
        <f>3.1415*(H144/2)^2*J144</f>
        <v>2550.5801306145127</v>
      </c>
      <c r="S144" s="16">
        <f t="shared" si="19"/>
        <v>16.951874148529484</v>
      </c>
    </row>
    <row r="145" spans="1:19" x14ac:dyDescent="0.45">
      <c r="F145" s="13" t="s">
        <v>20</v>
      </c>
      <c r="H145" s="14">
        <f t="shared" si="30"/>
        <v>4.3301270189221928</v>
      </c>
      <c r="J145" s="6">
        <f t="shared" si="31"/>
        <v>173.20508075688772</v>
      </c>
      <c r="K145" s="14" t="s">
        <v>22</v>
      </c>
      <c r="L145" s="15">
        <v>43254</v>
      </c>
      <c r="M145" s="15">
        <v>43347</v>
      </c>
      <c r="N145" s="16">
        <f t="shared" si="28"/>
        <v>1.4166666666666667</v>
      </c>
      <c r="O145" s="16">
        <f t="shared" si="29"/>
        <v>42.8</v>
      </c>
      <c r="P145">
        <v>1425</v>
      </c>
      <c r="Q145" s="16">
        <f>J145/H145</f>
        <v>40</v>
      </c>
      <c r="R145" s="16">
        <f>3.1415*(H145/2)^2*J145</f>
        <v>2550.5801306145127</v>
      </c>
      <c r="S145" s="16">
        <f t="shared" si="19"/>
        <v>16.951874148529484</v>
      </c>
    </row>
    <row r="146" spans="1:19" x14ac:dyDescent="0.45">
      <c r="M146" s="15"/>
    </row>
    <row r="147" spans="1:19" x14ac:dyDescent="0.45">
      <c r="A147" s="12">
        <v>12</v>
      </c>
      <c r="B147" t="s">
        <v>48</v>
      </c>
      <c r="C147" s="13">
        <v>2021</v>
      </c>
      <c r="F147" s="13" t="s">
        <v>20</v>
      </c>
      <c r="H147" s="14">
        <f>J147/40</f>
        <v>25</v>
      </c>
      <c r="I147" s="14" t="s">
        <v>49</v>
      </c>
      <c r="J147" s="6">
        <f>SQRT(500*2000)</f>
        <v>1000</v>
      </c>
      <c r="K147" s="14" t="s">
        <v>22</v>
      </c>
      <c r="L147" s="15">
        <v>43313</v>
      </c>
      <c r="M147" s="15">
        <v>43343</v>
      </c>
      <c r="N147" s="21">
        <v>113.4</v>
      </c>
      <c r="O147" s="21">
        <v>23.2</v>
      </c>
      <c r="Q147" s="16">
        <f>J147/H147</f>
        <v>40</v>
      </c>
      <c r="R147" s="16">
        <f>3.1415*(H147/2)^2*J147</f>
        <v>490859.375</v>
      </c>
      <c r="S147" s="16">
        <f t="shared" si="19"/>
        <v>97.871691029221552</v>
      </c>
    </row>
    <row r="148" spans="1:19" x14ac:dyDescent="0.45">
      <c r="F148" s="13" t="s">
        <v>20</v>
      </c>
      <c r="H148" s="14">
        <f t="shared" ref="H148:H158" si="32">J148/40</f>
        <v>25</v>
      </c>
      <c r="J148" s="6">
        <f t="shared" ref="J148:J158" si="33">SQRT(500*2000)</f>
        <v>1000</v>
      </c>
      <c r="K148" s="14" t="s">
        <v>22</v>
      </c>
      <c r="L148" s="15">
        <v>43345</v>
      </c>
      <c r="M148" s="15">
        <v>43387</v>
      </c>
      <c r="N148" s="21">
        <v>113.4</v>
      </c>
      <c r="O148" s="21">
        <v>23.2</v>
      </c>
      <c r="Q148" s="16">
        <f>J148/H148</f>
        <v>40</v>
      </c>
      <c r="R148" s="16">
        <f>3.1415*(H148/2)^2*J148</f>
        <v>490859.375</v>
      </c>
      <c r="S148" s="16">
        <f t="shared" si="19"/>
        <v>97.871691029221552</v>
      </c>
    </row>
    <row r="149" spans="1:19" x14ac:dyDescent="0.45">
      <c r="F149" s="13" t="s">
        <v>20</v>
      </c>
      <c r="H149" s="14">
        <f t="shared" si="32"/>
        <v>25</v>
      </c>
      <c r="J149" s="6">
        <f t="shared" si="33"/>
        <v>1000</v>
      </c>
      <c r="K149" s="14" t="s">
        <v>22</v>
      </c>
      <c r="L149" s="15">
        <v>43387</v>
      </c>
      <c r="M149" s="15">
        <v>43414</v>
      </c>
      <c r="N149" s="21">
        <v>113.4</v>
      </c>
      <c r="O149" s="21">
        <v>23.2</v>
      </c>
      <c r="Q149" s="16">
        <f>J149/H149</f>
        <v>40</v>
      </c>
      <c r="R149" s="16">
        <f>3.1415*(H149/2)^2*J149</f>
        <v>490859.375</v>
      </c>
      <c r="S149" s="16">
        <f t="shared" si="19"/>
        <v>97.871691029221552</v>
      </c>
    </row>
    <row r="150" spans="1:19" x14ac:dyDescent="0.45">
      <c r="F150" s="13" t="s">
        <v>20</v>
      </c>
      <c r="H150" s="14">
        <f t="shared" si="32"/>
        <v>25</v>
      </c>
      <c r="J150" s="6">
        <f t="shared" si="33"/>
        <v>1000</v>
      </c>
      <c r="K150" s="14" t="s">
        <v>22</v>
      </c>
      <c r="L150" s="15">
        <v>43414</v>
      </c>
      <c r="M150" s="15">
        <v>43436</v>
      </c>
      <c r="N150" s="21">
        <v>113.4</v>
      </c>
      <c r="O150" s="21">
        <v>23.2</v>
      </c>
      <c r="Q150" s="16">
        <f>J150/H150</f>
        <v>40</v>
      </c>
      <c r="R150" s="16">
        <f>3.1415*(H150/2)^2*J150</f>
        <v>490859.375</v>
      </c>
      <c r="S150" s="16">
        <f t="shared" si="19"/>
        <v>97.871691029221552</v>
      </c>
    </row>
    <row r="151" spans="1:19" x14ac:dyDescent="0.45">
      <c r="F151" s="13" t="s">
        <v>20</v>
      </c>
      <c r="H151" s="14">
        <f t="shared" si="32"/>
        <v>25</v>
      </c>
      <c r="J151" s="6">
        <f t="shared" si="33"/>
        <v>1000</v>
      </c>
      <c r="K151" s="14" t="s">
        <v>22</v>
      </c>
      <c r="L151" s="15">
        <v>43436</v>
      </c>
      <c r="M151" s="15">
        <v>43464</v>
      </c>
      <c r="N151" s="21">
        <v>113.4</v>
      </c>
      <c r="O151" s="21">
        <v>23.2</v>
      </c>
      <c r="Q151" s="16">
        <f>J151/H151</f>
        <v>40</v>
      </c>
      <c r="R151" s="16">
        <f>3.1415*(H151/2)^2*J151</f>
        <v>490859.375</v>
      </c>
      <c r="S151" s="16">
        <f t="shared" si="19"/>
        <v>97.871691029221552</v>
      </c>
    </row>
    <row r="152" spans="1:19" x14ac:dyDescent="0.45">
      <c r="F152" s="13" t="s">
        <v>20</v>
      </c>
      <c r="H152" s="14">
        <f t="shared" si="32"/>
        <v>25</v>
      </c>
      <c r="J152" s="6">
        <f t="shared" si="33"/>
        <v>1000</v>
      </c>
      <c r="K152" s="14" t="s">
        <v>22</v>
      </c>
      <c r="L152" s="15">
        <v>43464</v>
      </c>
      <c r="M152" s="15">
        <v>43492</v>
      </c>
      <c r="N152" s="21">
        <v>113.4</v>
      </c>
      <c r="O152" s="21">
        <v>23.2</v>
      </c>
      <c r="Q152" s="16">
        <f>J152/H152</f>
        <v>40</v>
      </c>
      <c r="R152" s="16">
        <f>3.1415*(H152/2)^2*J152</f>
        <v>490859.375</v>
      </c>
      <c r="S152" s="16">
        <f t="shared" si="19"/>
        <v>97.871691029221552</v>
      </c>
    </row>
    <row r="153" spans="1:19" x14ac:dyDescent="0.45">
      <c r="F153" s="13" t="s">
        <v>20</v>
      </c>
      <c r="H153" s="14">
        <f t="shared" si="32"/>
        <v>25</v>
      </c>
      <c r="J153" s="6">
        <f t="shared" si="33"/>
        <v>1000</v>
      </c>
      <c r="K153" s="14" t="s">
        <v>22</v>
      </c>
      <c r="L153" s="15">
        <v>43492</v>
      </c>
      <c r="M153" s="15">
        <v>43527</v>
      </c>
      <c r="N153" s="21">
        <v>113.4</v>
      </c>
      <c r="O153" s="21">
        <v>23.2</v>
      </c>
      <c r="Q153" s="16">
        <f>J153/H153</f>
        <v>40</v>
      </c>
      <c r="R153" s="16">
        <f>3.1415*(H153/2)^2*J153</f>
        <v>490859.375</v>
      </c>
      <c r="S153" s="16">
        <f t="shared" si="19"/>
        <v>97.871691029221552</v>
      </c>
    </row>
    <row r="154" spans="1:19" x14ac:dyDescent="0.45">
      <c r="F154" s="13" t="s">
        <v>20</v>
      </c>
      <c r="H154" s="14">
        <f t="shared" si="32"/>
        <v>25</v>
      </c>
      <c r="J154" s="6">
        <f t="shared" si="33"/>
        <v>1000</v>
      </c>
      <c r="K154" s="14" t="s">
        <v>22</v>
      </c>
      <c r="L154" s="15">
        <v>43527</v>
      </c>
      <c r="M154" s="15">
        <v>43555</v>
      </c>
      <c r="N154" s="21">
        <v>113.4</v>
      </c>
      <c r="O154" s="21">
        <v>23.2</v>
      </c>
      <c r="Q154" s="16">
        <f>J154/H154</f>
        <v>40</v>
      </c>
      <c r="R154" s="16">
        <f>3.1415*(H154/2)^2*J154</f>
        <v>490859.375</v>
      </c>
      <c r="S154" s="16">
        <f t="shared" si="19"/>
        <v>97.871691029221552</v>
      </c>
    </row>
    <row r="155" spans="1:19" x14ac:dyDescent="0.45">
      <c r="F155" s="13" t="s">
        <v>20</v>
      </c>
      <c r="H155" s="14">
        <f t="shared" si="32"/>
        <v>25</v>
      </c>
      <c r="J155" s="6">
        <f t="shared" si="33"/>
        <v>1000</v>
      </c>
      <c r="K155" s="14" t="s">
        <v>22</v>
      </c>
      <c r="L155" s="15">
        <v>43555</v>
      </c>
      <c r="M155" s="15">
        <v>43583</v>
      </c>
      <c r="N155" s="21">
        <v>113.4</v>
      </c>
      <c r="O155" s="21">
        <v>23.2</v>
      </c>
      <c r="Q155" s="16">
        <f>J155/H155</f>
        <v>40</v>
      </c>
      <c r="R155" s="16">
        <f>3.1415*(H155/2)^2*J155</f>
        <v>490859.375</v>
      </c>
      <c r="S155" s="16">
        <f t="shared" si="19"/>
        <v>97.871691029221552</v>
      </c>
    </row>
    <row r="156" spans="1:19" x14ac:dyDescent="0.45">
      <c r="F156" s="13" t="s">
        <v>20</v>
      </c>
      <c r="H156" s="14">
        <f t="shared" si="32"/>
        <v>25</v>
      </c>
      <c r="J156" s="6">
        <f t="shared" si="33"/>
        <v>1000</v>
      </c>
      <c r="K156" s="14" t="s">
        <v>22</v>
      </c>
      <c r="L156" s="15">
        <v>43583</v>
      </c>
      <c r="M156" s="15">
        <v>43612</v>
      </c>
      <c r="N156" s="21">
        <v>113.4</v>
      </c>
      <c r="O156" s="21">
        <v>23.2</v>
      </c>
      <c r="Q156" s="16">
        <f>J156/H156</f>
        <v>40</v>
      </c>
      <c r="R156" s="16">
        <f>3.1415*(H156/2)^2*J156</f>
        <v>490859.375</v>
      </c>
      <c r="S156" s="16">
        <f t="shared" si="19"/>
        <v>97.871691029221552</v>
      </c>
    </row>
    <row r="157" spans="1:19" x14ac:dyDescent="0.45">
      <c r="F157" s="13" t="s">
        <v>20</v>
      </c>
      <c r="H157" s="14">
        <f t="shared" si="32"/>
        <v>25</v>
      </c>
      <c r="J157" s="6">
        <f t="shared" si="33"/>
        <v>1000</v>
      </c>
      <c r="K157" s="14" t="s">
        <v>22</v>
      </c>
      <c r="L157" s="15">
        <v>43612</v>
      </c>
      <c r="M157" s="15">
        <v>43647</v>
      </c>
      <c r="N157" s="21">
        <v>113.4</v>
      </c>
      <c r="O157" s="21">
        <v>23.2</v>
      </c>
      <c r="Q157" s="16">
        <f>J157/H157</f>
        <v>40</v>
      </c>
      <c r="R157" s="16">
        <f>3.1415*(H157/2)^2*J157</f>
        <v>490859.375</v>
      </c>
      <c r="S157" s="16">
        <f t="shared" si="19"/>
        <v>97.871691029221552</v>
      </c>
    </row>
    <row r="158" spans="1:19" x14ac:dyDescent="0.45">
      <c r="F158" s="13" t="s">
        <v>20</v>
      </c>
      <c r="H158" s="14">
        <f t="shared" si="32"/>
        <v>25</v>
      </c>
      <c r="J158" s="6">
        <f t="shared" si="33"/>
        <v>1000</v>
      </c>
      <c r="K158" s="14" t="s">
        <v>22</v>
      </c>
      <c r="L158" s="15">
        <v>43647</v>
      </c>
      <c r="M158" s="15">
        <v>43677</v>
      </c>
      <c r="N158" s="21">
        <v>113.4</v>
      </c>
      <c r="O158" s="21">
        <v>23.2</v>
      </c>
      <c r="Q158" s="16">
        <f>J158/H158</f>
        <v>40</v>
      </c>
      <c r="R158" s="16">
        <f>3.1415*(H158/2)^2*J158</f>
        <v>490859.375</v>
      </c>
      <c r="S158" s="16">
        <f t="shared" si="19"/>
        <v>97.871691029221552</v>
      </c>
    </row>
    <row r="159" spans="1:19" x14ac:dyDescent="0.45">
      <c r="M159" s="15"/>
      <c r="N159" s="21"/>
      <c r="O159" s="21"/>
    </row>
    <row r="160" spans="1:19" x14ac:dyDescent="0.45">
      <c r="A160" s="12">
        <v>13</v>
      </c>
      <c r="B160" t="s">
        <v>48</v>
      </c>
      <c r="C160" s="13">
        <v>2021</v>
      </c>
      <c r="F160" s="13" t="s">
        <v>20</v>
      </c>
      <c r="H160" s="14">
        <f>J160/2</f>
        <v>70.710678118654755</v>
      </c>
      <c r="I160" s="14" t="s">
        <v>50</v>
      </c>
      <c r="J160" s="6">
        <f>SQRT(100*200)</f>
        <v>141.42135623730951</v>
      </c>
      <c r="K160" s="14" t="s">
        <v>30</v>
      </c>
      <c r="L160" s="15">
        <v>43313</v>
      </c>
      <c r="M160" s="15">
        <v>43343</v>
      </c>
      <c r="N160" s="21">
        <v>113.4</v>
      </c>
      <c r="O160" s="21">
        <v>23.2</v>
      </c>
      <c r="Q160" s="16">
        <f>J160/H160</f>
        <v>2</v>
      </c>
      <c r="R160" s="16">
        <f>3.1415*(H160/2)^2*J160</f>
        <v>555343.98827438476</v>
      </c>
      <c r="S160" s="16">
        <f t="shared" si="19"/>
        <v>101.98244513277523</v>
      </c>
    </row>
    <row r="161" spans="1:19" x14ac:dyDescent="0.45">
      <c r="F161" s="13" t="s">
        <v>20</v>
      </c>
      <c r="H161" s="14">
        <f t="shared" ref="H161:H171" si="34">J161/2</f>
        <v>70.710678118654755</v>
      </c>
      <c r="J161" s="6">
        <f t="shared" ref="J161:J171" si="35">SQRT(100*200)</f>
        <v>141.42135623730951</v>
      </c>
      <c r="K161" s="14" t="s">
        <v>30</v>
      </c>
      <c r="L161" s="15">
        <v>43345</v>
      </c>
      <c r="M161" s="15">
        <v>43387</v>
      </c>
      <c r="N161" s="21">
        <v>113.4</v>
      </c>
      <c r="O161" s="21">
        <v>23.2</v>
      </c>
      <c r="Q161" s="16">
        <f>J161/H161</f>
        <v>2</v>
      </c>
      <c r="R161" s="16">
        <f>3.1415*(H161/2)^2*J161</f>
        <v>555343.98827438476</v>
      </c>
      <c r="S161" s="16">
        <f t="shared" si="19"/>
        <v>101.98244513277523</v>
      </c>
    </row>
    <row r="162" spans="1:19" x14ac:dyDescent="0.45">
      <c r="F162" s="13" t="s">
        <v>20</v>
      </c>
      <c r="H162" s="14">
        <f t="shared" si="34"/>
        <v>70.710678118654755</v>
      </c>
      <c r="J162" s="6">
        <f t="shared" si="35"/>
        <v>141.42135623730951</v>
      </c>
      <c r="K162" s="14" t="s">
        <v>30</v>
      </c>
      <c r="L162" s="15">
        <v>43387</v>
      </c>
      <c r="M162" s="15">
        <v>43414</v>
      </c>
      <c r="N162" s="21">
        <v>113.4</v>
      </c>
      <c r="O162" s="21">
        <v>23.2</v>
      </c>
      <c r="Q162" s="16">
        <f>J162/H162</f>
        <v>2</v>
      </c>
      <c r="R162" s="16">
        <f>3.1415*(H162/2)^2*J162</f>
        <v>555343.98827438476</v>
      </c>
      <c r="S162" s="16">
        <f t="shared" ref="S162:S171" si="36">2 * (R162*3/(4*3.1415))^(1/3)</f>
        <v>101.98244513277523</v>
      </c>
    </row>
    <row r="163" spans="1:19" x14ac:dyDescent="0.45">
      <c r="F163" s="13" t="s">
        <v>20</v>
      </c>
      <c r="H163" s="14">
        <f t="shared" si="34"/>
        <v>70.710678118654755</v>
      </c>
      <c r="J163" s="6">
        <f t="shared" si="35"/>
        <v>141.42135623730951</v>
      </c>
      <c r="K163" s="14" t="s">
        <v>30</v>
      </c>
      <c r="L163" s="15">
        <v>43414</v>
      </c>
      <c r="M163" s="15">
        <v>43436</v>
      </c>
      <c r="N163" s="21">
        <v>113.4</v>
      </c>
      <c r="O163" s="21">
        <v>23.2</v>
      </c>
      <c r="Q163" s="16">
        <f>J163/H163</f>
        <v>2</v>
      </c>
      <c r="R163" s="16">
        <f>3.1415*(H163/2)^2*J163</f>
        <v>555343.98827438476</v>
      </c>
      <c r="S163" s="16">
        <f t="shared" si="36"/>
        <v>101.98244513277523</v>
      </c>
    </row>
    <row r="164" spans="1:19" x14ac:dyDescent="0.45">
      <c r="F164" s="13" t="s">
        <v>20</v>
      </c>
      <c r="H164" s="14">
        <f t="shared" si="34"/>
        <v>70.710678118654755</v>
      </c>
      <c r="J164" s="6">
        <f t="shared" si="35"/>
        <v>141.42135623730951</v>
      </c>
      <c r="K164" s="14" t="s">
        <v>30</v>
      </c>
      <c r="L164" s="15">
        <v>43436</v>
      </c>
      <c r="M164" s="15">
        <v>43464</v>
      </c>
      <c r="N164" s="21">
        <v>113.4</v>
      </c>
      <c r="O164" s="21">
        <v>23.2</v>
      </c>
      <c r="Q164" s="16">
        <f>J164/H164</f>
        <v>2</v>
      </c>
      <c r="R164" s="16">
        <f>3.1415*(H164/2)^2*J164</f>
        <v>555343.98827438476</v>
      </c>
      <c r="S164" s="16">
        <f t="shared" si="36"/>
        <v>101.98244513277523</v>
      </c>
    </row>
    <row r="165" spans="1:19" x14ac:dyDescent="0.45">
      <c r="F165" s="13" t="s">
        <v>20</v>
      </c>
      <c r="H165" s="14">
        <f t="shared" si="34"/>
        <v>70.710678118654755</v>
      </c>
      <c r="J165" s="6">
        <f t="shared" si="35"/>
        <v>141.42135623730951</v>
      </c>
      <c r="K165" s="14" t="s">
        <v>30</v>
      </c>
      <c r="L165" s="15">
        <v>43464</v>
      </c>
      <c r="M165" s="15">
        <v>43492</v>
      </c>
      <c r="N165" s="21">
        <v>113.4</v>
      </c>
      <c r="O165" s="21">
        <v>23.2</v>
      </c>
      <c r="Q165" s="16">
        <f>J165/H165</f>
        <v>2</v>
      </c>
      <c r="R165" s="16">
        <f>3.1415*(H165/2)^2*J165</f>
        <v>555343.98827438476</v>
      </c>
      <c r="S165" s="16">
        <f t="shared" si="36"/>
        <v>101.98244513277523</v>
      </c>
    </row>
    <row r="166" spans="1:19" x14ac:dyDescent="0.45">
      <c r="F166" s="13" t="s">
        <v>20</v>
      </c>
      <c r="H166" s="14">
        <f t="shared" si="34"/>
        <v>70.710678118654755</v>
      </c>
      <c r="J166" s="6">
        <f t="shared" si="35"/>
        <v>141.42135623730951</v>
      </c>
      <c r="K166" s="14" t="s">
        <v>30</v>
      </c>
      <c r="L166" s="15">
        <v>43492</v>
      </c>
      <c r="M166" s="15">
        <v>43527</v>
      </c>
      <c r="N166" s="21">
        <v>113.4</v>
      </c>
      <c r="O166" s="21">
        <v>23.2</v>
      </c>
      <c r="Q166" s="16">
        <f>J166/H166</f>
        <v>2</v>
      </c>
      <c r="R166" s="16">
        <f>3.1415*(H166/2)^2*J166</f>
        <v>555343.98827438476</v>
      </c>
      <c r="S166" s="16">
        <f t="shared" si="36"/>
        <v>101.98244513277523</v>
      </c>
    </row>
    <row r="167" spans="1:19" x14ac:dyDescent="0.45">
      <c r="F167" s="13" t="s">
        <v>20</v>
      </c>
      <c r="H167" s="14">
        <f t="shared" si="34"/>
        <v>70.710678118654755</v>
      </c>
      <c r="J167" s="6">
        <f t="shared" si="35"/>
        <v>141.42135623730951</v>
      </c>
      <c r="K167" s="14" t="s">
        <v>30</v>
      </c>
      <c r="L167" s="15">
        <v>43527</v>
      </c>
      <c r="M167" s="15">
        <v>43555</v>
      </c>
      <c r="N167" s="21">
        <v>113.4</v>
      </c>
      <c r="O167" s="21">
        <v>23.2</v>
      </c>
      <c r="Q167" s="16">
        <f>J167/H167</f>
        <v>2</v>
      </c>
      <c r="R167" s="16">
        <f>3.1415*(H167/2)^2*J167</f>
        <v>555343.98827438476</v>
      </c>
      <c r="S167" s="16">
        <f t="shared" si="36"/>
        <v>101.98244513277523</v>
      </c>
    </row>
    <row r="168" spans="1:19" x14ac:dyDescent="0.45">
      <c r="F168" s="13" t="s">
        <v>20</v>
      </c>
      <c r="H168" s="14">
        <f t="shared" si="34"/>
        <v>70.710678118654755</v>
      </c>
      <c r="J168" s="6">
        <f t="shared" si="35"/>
        <v>141.42135623730951</v>
      </c>
      <c r="K168" s="14" t="s">
        <v>30</v>
      </c>
      <c r="L168" s="15">
        <v>43555</v>
      </c>
      <c r="M168" s="15">
        <v>43583</v>
      </c>
      <c r="N168" s="21">
        <v>113.4</v>
      </c>
      <c r="O168" s="21">
        <v>23.2</v>
      </c>
      <c r="Q168" s="16">
        <f>J168/H168</f>
        <v>2</v>
      </c>
      <c r="R168" s="16">
        <f>3.1415*(H168/2)^2*J168</f>
        <v>555343.98827438476</v>
      </c>
      <c r="S168" s="16">
        <f t="shared" si="36"/>
        <v>101.98244513277523</v>
      </c>
    </row>
    <row r="169" spans="1:19" x14ac:dyDescent="0.45">
      <c r="F169" s="13" t="s">
        <v>20</v>
      </c>
      <c r="H169" s="14">
        <f t="shared" si="34"/>
        <v>70.710678118654755</v>
      </c>
      <c r="J169" s="6">
        <f t="shared" si="35"/>
        <v>141.42135623730951</v>
      </c>
      <c r="K169" s="14" t="s">
        <v>30</v>
      </c>
      <c r="L169" s="15">
        <v>43583</v>
      </c>
      <c r="M169" s="15">
        <v>43612</v>
      </c>
      <c r="N169" s="21">
        <v>113.4</v>
      </c>
      <c r="O169" s="21">
        <v>23.2</v>
      </c>
      <c r="Q169" s="16">
        <f>J169/H169</f>
        <v>2</v>
      </c>
      <c r="R169" s="16">
        <f>3.1415*(H169/2)^2*J169</f>
        <v>555343.98827438476</v>
      </c>
      <c r="S169" s="16">
        <f t="shared" si="36"/>
        <v>101.98244513277523</v>
      </c>
    </row>
    <row r="170" spans="1:19" x14ac:dyDescent="0.45">
      <c r="F170" s="13" t="s">
        <v>20</v>
      </c>
      <c r="H170" s="14">
        <f t="shared" si="34"/>
        <v>70.710678118654755</v>
      </c>
      <c r="J170" s="6">
        <f t="shared" si="35"/>
        <v>141.42135623730951</v>
      </c>
      <c r="K170" s="14" t="s">
        <v>30</v>
      </c>
      <c r="L170" s="15">
        <v>43612</v>
      </c>
      <c r="M170" s="15">
        <v>43647</v>
      </c>
      <c r="N170" s="21">
        <v>113.4</v>
      </c>
      <c r="O170" s="21">
        <v>23.2</v>
      </c>
      <c r="Q170" s="16">
        <f>J170/H170</f>
        <v>2</v>
      </c>
      <c r="R170" s="16">
        <f>3.1415*(H170/2)^2*J170</f>
        <v>555343.98827438476</v>
      </c>
      <c r="S170" s="16">
        <f t="shared" si="36"/>
        <v>101.98244513277523</v>
      </c>
    </row>
    <row r="171" spans="1:19" x14ac:dyDescent="0.45">
      <c r="F171" s="13" t="s">
        <v>20</v>
      </c>
      <c r="H171" s="14">
        <f t="shared" si="34"/>
        <v>70.710678118654755</v>
      </c>
      <c r="J171" s="6">
        <f t="shared" si="35"/>
        <v>141.42135623730951</v>
      </c>
      <c r="K171" s="14" t="s">
        <v>30</v>
      </c>
      <c r="L171" s="15">
        <v>43647</v>
      </c>
      <c r="M171" s="15">
        <v>43677</v>
      </c>
      <c r="N171" s="21">
        <v>113.4</v>
      </c>
      <c r="O171" s="21">
        <v>23.2</v>
      </c>
      <c r="Q171" s="16">
        <f>J171/H171</f>
        <v>2</v>
      </c>
      <c r="R171" s="16">
        <f>3.1415*(H171/2)^2*J171</f>
        <v>555343.98827438476</v>
      </c>
      <c r="S171" s="16">
        <f t="shared" si="36"/>
        <v>101.98244513277523</v>
      </c>
    </row>
    <row r="172" spans="1:19" x14ac:dyDescent="0.45">
      <c r="M172" s="15"/>
      <c r="N172" s="21"/>
      <c r="O172" s="21"/>
    </row>
    <row r="173" spans="1:19" x14ac:dyDescent="0.45">
      <c r="A173" s="12">
        <v>14</v>
      </c>
      <c r="B173" t="s">
        <v>48</v>
      </c>
      <c r="C173" s="13">
        <v>2021</v>
      </c>
      <c r="F173" s="13" t="s">
        <v>20</v>
      </c>
      <c r="I173" s="14" t="s">
        <v>51</v>
      </c>
      <c r="J173" s="6">
        <f>SQRT(1*50)</f>
        <v>7.0710678118654755</v>
      </c>
      <c r="K173" s="14" t="s">
        <v>37</v>
      </c>
      <c r="L173" s="15">
        <v>43313</v>
      </c>
      <c r="M173" s="15">
        <v>43343</v>
      </c>
      <c r="N173" s="21">
        <v>113.4</v>
      </c>
      <c r="O173" s="21">
        <v>23.2</v>
      </c>
      <c r="S173" s="16">
        <v>7.0710678118654755</v>
      </c>
    </row>
    <row r="174" spans="1:19" x14ac:dyDescent="0.45">
      <c r="F174" s="13" t="s">
        <v>20</v>
      </c>
      <c r="J174" s="6">
        <f t="shared" ref="J174:J184" si="37">SQRT(1*50)</f>
        <v>7.0710678118654755</v>
      </c>
      <c r="K174" s="14" t="s">
        <v>37</v>
      </c>
      <c r="L174" s="15">
        <v>43345</v>
      </c>
      <c r="M174" s="15">
        <v>43387</v>
      </c>
      <c r="N174" s="21">
        <v>113.4</v>
      </c>
      <c r="O174" s="21">
        <v>23.2</v>
      </c>
      <c r="S174" s="16">
        <v>7.0710678118654755</v>
      </c>
    </row>
    <row r="175" spans="1:19" x14ac:dyDescent="0.45">
      <c r="F175" s="13" t="s">
        <v>20</v>
      </c>
      <c r="J175" s="6">
        <f t="shared" si="37"/>
        <v>7.0710678118654755</v>
      </c>
      <c r="K175" s="14" t="s">
        <v>37</v>
      </c>
      <c r="L175" s="15">
        <v>43387</v>
      </c>
      <c r="M175" s="15">
        <v>43414</v>
      </c>
      <c r="N175" s="21">
        <v>113.4</v>
      </c>
      <c r="O175" s="21">
        <v>23.2</v>
      </c>
      <c r="S175" s="16">
        <v>7.0710678118654755</v>
      </c>
    </row>
    <row r="176" spans="1:19" x14ac:dyDescent="0.45">
      <c r="F176" s="13" t="s">
        <v>20</v>
      </c>
      <c r="J176" s="6">
        <f t="shared" si="37"/>
        <v>7.0710678118654755</v>
      </c>
      <c r="K176" s="14" t="s">
        <v>37</v>
      </c>
      <c r="L176" s="15">
        <v>43414</v>
      </c>
      <c r="M176" s="15">
        <v>43436</v>
      </c>
      <c r="N176" s="21">
        <v>113.4</v>
      </c>
      <c r="O176" s="21">
        <v>23.2</v>
      </c>
      <c r="S176" s="16">
        <v>7.0710678118654755</v>
      </c>
    </row>
    <row r="177" spans="1:19" x14ac:dyDescent="0.45">
      <c r="F177" s="13" t="s">
        <v>20</v>
      </c>
      <c r="J177" s="6">
        <f t="shared" si="37"/>
        <v>7.0710678118654755</v>
      </c>
      <c r="K177" s="14" t="s">
        <v>37</v>
      </c>
      <c r="L177" s="15">
        <v>43436</v>
      </c>
      <c r="M177" s="15">
        <v>43464</v>
      </c>
      <c r="N177" s="21">
        <v>113.4</v>
      </c>
      <c r="O177" s="21">
        <v>23.2</v>
      </c>
      <c r="S177" s="16">
        <v>7.0710678118654755</v>
      </c>
    </row>
    <row r="178" spans="1:19" x14ac:dyDescent="0.45">
      <c r="F178" s="13" t="s">
        <v>20</v>
      </c>
      <c r="J178" s="6">
        <f t="shared" si="37"/>
        <v>7.0710678118654755</v>
      </c>
      <c r="K178" s="14" t="s">
        <v>37</v>
      </c>
      <c r="L178" s="15">
        <v>43464</v>
      </c>
      <c r="M178" s="15">
        <v>43492</v>
      </c>
      <c r="N178" s="21">
        <v>113.4</v>
      </c>
      <c r="O178" s="21">
        <v>23.2</v>
      </c>
      <c r="S178" s="16">
        <v>7.0710678118654755</v>
      </c>
    </row>
    <row r="179" spans="1:19" x14ac:dyDescent="0.45">
      <c r="F179" s="13" t="s">
        <v>20</v>
      </c>
      <c r="J179" s="6">
        <f t="shared" si="37"/>
        <v>7.0710678118654755</v>
      </c>
      <c r="K179" s="14" t="s">
        <v>37</v>
      </c>
      <c r="L179" s="15">
        <v>43492</v>
      </c>
      <c r="M179" s="15">
        <v>43527</v>
      </c>
      <c r="N179" s="21">
        <v>113.4</v>
      </c>
      <c r="O179" s="21">
        <v>23.2</v>
      </c>
      <c r="S179" s="16">
        <v>7.0710678118654755</v>
      </c>
    </row>
    <row r="180" spans="1:19" x14ac:dyDescent="0.45">
      <c r="F180" s="13" t="s">
        <v>20</v>
      </c>
      <c r="J180" s="6">
        <f t="shared" si="37"/>
        <v>7.0710678118654755</v>
      </c>
      <c r="K180" s="14" t="s">
        <v>37</v>
      </c>
      <c r="L180" s="15">
        <v>43527</v>
      </c>
      <c r="M180" s="15">
        <v>43555</v>
      </c>
      <c r="N180" s="21">
        <v>113.4</v>
      </c>
      <c r="O180" s="21">
        <v>23.2</v>
      </c>
      <c r="S180" s="16">
        <v>7.0710678118654755</v>
      </c>
    </row>
    <row r="181" spans="1:19" x14ac:dyDescent="0.45">
      <c r="F181" s="13" t="s">
        <v>20</v>
      </c>
      <c r="J181" s="6">
        <f t="shared" si="37"/>
        <v>7.0710678118654755</v>
      </c>
      <c r="K181" s="14" t="s">
        <v>37</v>
      </c>
      <c r="L181" s="15">
        <v>43555</v>
      </c>
      <c r="M181" s="15">
        <v>43583</v>
      </c>
      <c r="N181" s="21">
        <v>113.4</v>
      </c>
      <c r="O181" s="21">
        <v>23.2</v>
      </c>
      <c r="S181" s="16">
        <v>7.0710678118654755</v>
      </c>
    </row>
    <row r="182" spans="1:19" x14ac:dyDescent="0.45">
      <c r="F182" s="13" t="s">
        <v>20</v>
      </c>
      <c r="J182" s="6">
        <f t="shared" si="37"/>
        <v>7.0710678118654755</v>
      </c>
      <c r="K182" s="14" t="s">
        <v>37</v>
      </c>
      <c r="L182" s="15">
        <v>43583</v>
      </c>
      <c r="M182" s="15">
        <v>43612</v>
      </c>
      <c r="N182" s="21">
        <v>113.4</v>
      </c>
      <c r="O182" s="21">
        <v>23.2</v>
      </c>
      <c r="S182" s="16">
        <v>7.0710678118654755</v>
      </c>
    </row>
    <row r="183" spans="1:19" x14ac:dyDescent="0.45">
      <c r="F183" s="13" t="s">
        <v>20</v>
      </c>
      <c r="J183" s="6">
        <f t="shared" si="37"/>
        <v>7.0710678118654755</v>
      </c>
      <c r="K183" s="14" t="s">
        <v>37</v>
      </c>
      <c r="L183" s="15">
        <v>43612</v>
      </c>
      <c r="M183" s="15">
        <v>43647</v>
      </c>
      <c r="N183" s="21">
        <v>113.4</v>
      </c>
      <c r="O183" s="21">
        <v>23.2</v>
      </c>
      <c r="S183" s="16">
        <v>7.0710678118654755</v>
      </c>
    </row>
    <row r="184" spans="1:19" x14ac:dyDescent="0.45">
      <c r="F184" s="13" t="s">
        <v>20</v>
      </c>
      <c r="J184" s="6">
        <f t="shared" si="37"/>
        <v>7.0710678118654755</v>
      </c>
      <c r="K184" s="14" t="s">
        <v>37</v>
      </c>
      <c r="L184" s="15">
        <v>43647</v>
      </c>
      <c r="M184" s="15">
        <v>43677</v>
      </c>
      <c r="N184" s="21">
        <v>113.4</v>
      </c>
      <c r="O184" s="21">
        <v>23.2</v>
      </c>
      <c r="S184" s="16">
        <v>7.0710678118654755</v>
      </c>
    </row>
    <row r="185" spans="1:19" ht="14.65" thickBot="1" x14ac:dyDescent="0.5">
      <c r="M185" s="15"/>
      <c r="N185" s="21"/>
      <c r="O185" s="21"/>
    </row>
    <row r="186" spans="1:19" ht="14.65" thickBot="1" x14ac:dyDescent="0.5">
      <c r="A186" s="12">
        <v>15</v>
      </c>
      <c r="B186" t="s">
        <v>52</v>
      </c>
      <c r="C186" s="13">
        <v>2020</v>
      </c>
      <c r="E186" s="13" t="s">
        <v>20</v>
      </c>
      <c r="H186" s="14">
        <v>6</v>
      </c>
      <c r="I186" s="22">
        <v>89048</v>
      </c>
      <c r="J186" s="23">
        <f>SQRT(20*3000)</f>
        <v>244.94897427831782</v>
      </c>
      <c r="K186" s="14" t="s">
        <v>22</v>
      </c>
      <c r="L186" s="24">
        <v>43109</v>
      </c>
      <c r="M186" s="24">
        <v>43116</v>
      </c>
      <c r="N186" s="21">
        <v>-105.67</v>
      </c>
      <c r="O186" s="21">
        <v>40.340000000000003</v>
      </c>
      <c r="Q186" s="16">
        <f>J186/H186</f>
        <v>40.824829046386306</v>
      </c>
      <c r="R186" s="16">
        <f>3.1415*(H186/2)^2*J186</f>
        <v>6925.5648242580191</v>
      </c>
      <c r="S186" s="16">
        <f t="shared" ref="S186:S249" si="38">2 * (R186*3/(4*3.1415))^(1/3)</f>
        <v>23.649563443575332</v>
      </c>
    </row>
    <row r="187" spans="1:19" ht="14.65" thickBot="1" x14ac:dyDescent="0.5">
      <c r="B187" s="25"/>
      <c r="C187" s="19"/>
      <c r="E187" s="13" t="s">
        <v>20</v>
      </c>
      <c r="H187" s="14">
        <v>6</v>
      </c>
      <c r="I187" s="6"/>
      <c r="J187" s="23">
        <f t="shared" ref="J187:J250" si="39">SQRT(20*3000)</f>
        <v>244.94897427831782</v>
      </c>
      <c r="K187" s="14" t="s">
        <v>22</v>
      </c>
      <c r="L187" s="24">
        <v>43116</v>
      </c>
      <c r="M187" s="24">
        <v>43124</v>
      </c>
      <c r="N187" s="21">
        <v>-105.67</v>
      </c>
      <c r="O187" s="21">
        <v>40.340000000000003</v>
      </c>
      <c r="Q187" s="16">
        <f>J187/H187</f>
        <v>40.824829046386306</v>
      </c>
      <c r="R187" s="16">
        <f>3.1415*(H187/2)^2*J187</f>
        <v>6925.5648242580191</v>
      </c>
      <c r="S187" s="16">
        <f t="shared" si="38"/>
        <v>23.649563443575332</v>
      </c>
    </row>
    <row r="188" spans="1:19" ht="14.65" thickBot="1" x14ac:dyDescent="0.5">
      <c r="E188" s="13" t="s">
        <v>20</v>
      </c>
      <c r="H188" s="14">
        <v>6</v>
      </c>
      <c r="I188" s="26"/>
      <c r="J188" s="23">
        <f t="shared" si="39"/>
        <v>244.94897427831782</v>
      </c>
      <c r="K188" s="14" t="s">
        <v>22</v>
      </c>
      <c r="L188" s="24">
        <v>43144</v>
      </c>
      <c r="M188" s="24">
        <v>43152</v>
      </c>
      <c r="N188" s="21">
        <v>-105.67</v>
      </c>
      <c r="O188" s="21">
        <v>40.340000000000003</v>
      </c>
      <c r="Q188" s="16">
        <f>J188/H188</f>
        <v>40.824829046386306</v>
      </c>
      <c r="R188" s="16">
        <f>3.1415*(H188/2)^2*J188</f>
        <v>6925.5648242580191</v>
      </c>
      <c r="S188" s="16">
        <f t="shared" si="38"/>
        <v>23.649563443575332</v>
      </c>
    </row>
    <row r="189" spans="1:19" ht="14.65" thickBot="1" x14ac:dyDescent="0.5">
      <c r="E189" s="13" t="s">
        <v>20</v>
      </c>
      <c r="H189" s="14">
        <v>6</v>
      </c>
      <c r="I189" s="26"/>
      <c r="J189" s="23">
        <f t="shared" si="39"/>
        <v>244.94897427831782</v>
      </c>
      <c r="K189" s="14" t="s">
        <v>22</v>
      </c>
      <c r="L189" s="24">
        <v>43172</v>
      </c>
      <c r="M189" s="24">
        <v>43179</v>
      </c>
      <c r="N189" s="21">
        <v>-105.67</v>
      </c>
      <c r="O189" s="21">
        <v>40.340000000000003</v>
      </c>
      <c r="Q189" s="16">
        <f>J189/H189</f>
        <v>40.824829046386306</v>
      </c>
      <c r="R189" s="16">
        <f>3.1415*(H189/2)^2*J189</f>
        <v>6925.5648242580191</v>
      </c>
      <c r="S189" s="16">
        <f t="shared" si="38"/>
        <v>23.649563443575332</v>
      </c>
    </row>
    <row r="190" spans="1:19" ht="14.65" thickBot="1" x14ac:dyDescent="0.5">
      <c r="E190" s="13" t="s">
        <v>20</v>
      </c>
      <c r="H190" s="14">
        <v>6</v>
      </c>
      <c r="I190" s="26"/>
      <c r="J190" s="23">
        <f t="shared" si="39"/>
        <v>244.94897427831782</v>
      </c>
      <c r="K190" s="14" t="s">
        <v>22</v>
      </c>
      <c r="L190" s="24">
        <v>43186</v>
      </c>
      <c r="M190" s="24">
        <v>43193</v>
      </c>
      <c r="N190" s="21">
        <v>-105.67</v>
      </c>
      <c r="O190" s="21">
        <v>40.340000000000003</v>
      </c>
      <c r="Q190" s="16">
        <f>J190/H190</f>
        <v>40.824829046386306</v>
      </c>
      <c r="R190" s="16">
        <f>3.1415*(H190/2)^2*J190</f>
        <v>6925.5648242580191</v>
      </c>
      <c r="S190" s="16">
        <f t="shared" si="38"/>
        <v>23.649563443575332</v>
      </c>
    </row>
    <row r="191" spans="1:19" ht="14.65" thickBot="1" x14ac:dyDescent="0.5">
      <c r="E191" s="13" t="s">
        <v>20</v>
      </c>
      <c r="H191" s="14">
        <v>6</v>
      </c>
      <c r="I191" s="26"/>
      <c r="J191" s="23">
        <f t="shared" si="39"/>
        <v>244.94897427831782</v>
      </c>
      <c r="K191" s="14" t="s">
        <v>22</v>
      </c>
      <c r="L191" s="24">
        <v>43193</v>
      </c>
      <c r="M191" s="24">
        <v>43200</v>
      </c>
      <c r="N191" s="21">
        <v>-105.67</v>
      </c>
      <c r="O191" s="21">
        <v>40.340000000000003</v>
      </c>
      <c r="Q191" s="16">
        <f>J191/H191</f>
        <v>40.824829046386306</v>
      </c>
      <c r="R191" s="16">
        <f>3.1415*(H191/2)^2*J191</f>
        <v>6925.5648242580191</v>
      </c>
      <c r="S191" s="16">
        <f t="shared" si="38"/>
        <v>23.649563443575332</v>
      </c>
    </row>
    <row r="192" spans="1:19" ht="14.65" thickBot="1" x14ac:dyDescent="0.5">
      <c r="E192" s="13" t="s">
        <v>20</v>
      </c>
      <c r="H192" s="14">
        <v>6</v>
      </c>
      <c r="I192" s="26"/>
      <c r="J192" s="23">
        <f t="shared" si="39"/>
        <v>244.94897427831782</v>
      </c>
      <c r="K192" s="14" t="s">
        <v>22</v>
      </c>
      <c r="L192" s="24">
        <v>43200</v>
      </c>
      <c r="M192" s="24">
        <v>43207</v>
      </c>
      <c r="N192" s="21">
        <v>-105.67</v>
      </c>
      <c r="O192" s="21">
        <v>40.340000000000003</v>
      </c>
      <c r="Q192" s="16">
        <f>J192/H192</f>
        <v>40.824829046386306</v>
      </c>
      <c r="R192" s="16">
        <f>3.1415*(H192/2)^2*J192</f>
        <v>6925.5648242580191</v>
      </c>
      <c r="S192" s="16">
        <f t="shared" si="38"/>
        <v>23.649563443575332</v>
      </c>
    </row>
    <row r="193" spans="5:19" ht="14.65" thickBot="1" x14ac:dyDescent="0.5">
      <c r="E193" s="13" t="s">
        <v>20</v>
      </c>
      <c r="H193" s="14">
        <v>6</v>
      </c>
      <c r="I193" s="26"/>
      <c r="J193" s="23">
        <f t="shared" si="39"/>
        <v>244.94897427831782</v>
      </c>
      <c r="K193" s="14" t="s">
        <v>22</v>
      </c>
      <c r="L193" s="24">
        <v>43207</v>
      </c>
      <c r="M193" s="24">
        <v>43214</v>
      </c>
      <c r="N193" s="21">
        <v>-105.67</v>
      </c>
      <c r="O193" s="21">
        <v>40.340000000000003</v>
      </c>
      <c r="Q193" s="16">
        <f>J193/H193</f>
        <v>40.824829046386306</v>
      </c>
      <c r="R193" s="16">
        <f>3.1415*(H193/2)^2*J193</f>
        <v>6925.5648242580191</v>
      </c>
      <c r="S193" s="16">
        <f t="shared" si="38"/>
        <v>23.649563443575332</v>
      </c>
    </row>
    <row r="194" spans="5:19" ht="14.65" thickBot="1" x14ac:dyDescent="0.5">
      <c r="E194" s="13" t="s">
        <v>20</v>
      </c>
      <c r="H194" s="14">
        <v>6</v>
      </c>
      <c r="I194" s="26"/>
      <c r="J194" s="23">
        <f t="shared" si="39"/>
        <v>244.94897427831782</v>
      </c>
      <c r="K194" s="14" t="s">
        <v>22</v>
      </c>
      <c r="L194" s="24">
        <v>43214</v>
      </c>
      <c r="M194" s="24">
        <v>43221</v>
      </c>
      <c r="N194" s="21">
        <v>-105.67</v>
      </c>
      <c r="O194" s="21">
        <v>40.340000000000003</v>
      </c>
      <c r="Q194" s="16">
        <f>J194/H194</f>
        <v>40.824829046386306</v>
      </c>
      <c r="R194" s="16">
        <f>3.1415*(H194/2)^2*J194</f>
        <v>6925.5648242580191</v>
      </c>
      <c r="S194" s="16">
        <f t="shared" si="38"/>
        <v>23.649563443575332</v>
      </c>
    </row>
    <row r="195" spans="5:19" ht="14.65" thickBot="1" x14ac:dyDescent="0.5">
      <c r="E195" s="13" t="s">
        <v>20</v>
      </c>
      <c r="H195" s="14">
        <v>6</v>
      </c>
      <c r="I195" s="26"/>
      <c r="J195" s="23">
        <f t="shared" si="39"/>
        <v>244.94897427831782</v>
      </c>
      <c r="K195" s="14" t="s">
        <v>22</v>
      </c>
      <c r="L195" s="24">
        <v>43221</v>
      </c>
      <c r="M195" s="24">
        <v>43228</v>
      </c>
      <c r="N195" s="21">
        <v>-105.67</v>
      </c>
      <c r="O195" s="21">
        <v>40.340000000000003</v>
      </c>
      <c r="Q195" s="16">
        <f>J195/H195</f>
        <v>40.824829046386306</v>
      </c>
      <c r="R195" s="16">
        <f>3.1415*(H195/2)^2*J195</f>
        <v>6925.5648242580191</v>
      </c>
      <c r="S195" s="16">
        <f t="shared" si="38"/>
        <v>23.649563443575332</v>
      </c>
    </row>
    <row r="196" spans="5:19" ht="14.65" thickBot="1" x14ac:dyDescent="0.5">
      <c r="E196" s="13" t="s">
        <v>20</v>
      </c>
      <c r="H196" s="14">
        <v>6</v>
      </c>
      <c r="I196" s="26"/>
      <c r="J196" s="23">
        <f t="shared" si="39"/>
        <v>244.94897427831782</v>
      </c>
      <c r="K196" s="14" t="s">
        <v>22</v>
      </c>
      <c r="L196" s="24">
        <v>43228</v>
      </c>
      <c r="M196" s="24">
        <v>43235</v>
      </c>
      <c r="N196" s="21">
        <v>-105.67</v>
      </c>
      <c r="O196" s="21">
        <v>40.340000000000003</v>
      </c>
      <c r="Q196" s="16">
        <f>J196/H196</f>
        <v>40.824829046386306</v>
      </c>
      <c r="R196" s="16">
        <f>3.1415*(H196/2)^2*J196</f>
        <v>6925.5648242580191</v>
      </c>
      <c r="S196" s="16">
        <f t="shared" si="38"/>
        <v>23.649563443575332</v>
      </c>
    </row>
    <row r="197" spans="5:19" ht="14.65" thickBot="1" x14ac:dyDescent="0.5">
      <c r="E197" s="13" t="s">
        <v>20</v>
      </c>
      <c r="H197" s="14">
        <v>6</v>
      </c>
      <c r="I197" s="26"/>
      <c r="J197" s="23">
        <f t="shared" si="39"/>
        <v>244.94897427831782</v>
      </c>
      <c r="K197" s="14" t="s">
        <v>22</v>
      </c>
      <c r="L197" s="24">
        <v>43235</v>
      </c>
      <c r="M197" s="24">
        <v>43242</v>
      </c>
      <c r="N197" s="21">
        <v>-105.67</v>
      </c>
      <c r="O197" s="21">
        <v>40.340000000000003</v>
      </c>
      <c r="Q197" s="16">
        <f>J197/H197</f>
        <v>40.824829046386306</v>
      </c>
      <c r="R197" s="16">
        <f>3.1415*(H197/2)^2*J197</f>
        <v>6925.5648242580191</v>
      </c>
      <c r="S197" s="16">
        <f t="shared" si="38"/>
        <v>23.649563443575332</v>
      </c>
    </row>
    <row r="198" spans="5:19" ht="14.65" thickBot="1" x14ac:dyDescent="0.5">
      <c r="E198" s="13" t="s">
        <v>20</v>
      </c>
      <c r="H198" s="14">
        <v>6</v>
      </c>
      <c r="I198" s="26"/>
      <c r="J198" s="23">
        <f t="shared" si="39"/>
        <v>244.94897427831782</v>
      </c>
      <c r="K198" s="14" t="s">
        <v>22</v>
      </c>
      <c r="L198" s="24">
        <v>43242</v>
      </c>
      <c r="M198" s="24">
        <v>43249</v>
      </c>
      <c r="N198" s="21">
        <v>-105.67</v>
      </c>
      <c r="O198" s="21">
        <v>40.340000000000003</v>
      </c>
      <c r="Q198" s="16">
        <f>J198/H198</f>
        <v>40.824829046386306</v>
      </c>
      <c r="R198" s="16">
        <f>3.1415*(H198/2)^2*J198</f>
        <v>6925.5648242580191</v>
      </c>
      <c r="S198" s="16">
        <f t="shared" si="38"/>
        <v>23.649563443575332</v>
      </c>
    </row>
    <row r="199" spans="5:19" ht="14.65" thickBot="1" x14ac:dyDescent="0.5">
      <c r="E199" s="13" t="s">
        <v>20</v>
      </c>
      <c r="H199" s="14">
        <v>6</v>
      </c>
      <c r="I199" s="26"/>
      <c r="J199" s="23">
        <f t="shared" si="39"/>
        <v>244.94897427831782</v>
      </c>
      <c r="K199" s="14" t="s">
        <v>22</v>
      </c>
      <c r="L199" s="24">
        <v>43249</v>
      </c>
      <c r="M199" s="24">
        <v>43256</v>
      </c>
      <c r="N199" s="21">
        <v>-105.67</v>
      </c>
      <c r="O199" s="21">
        <v>40.340000000000003</v>
      </c>
      <c r="Q199" s="16">
        <f>J199/H199</f>
        <v>40.824829046386306</v>
      </c>
      <c r="R199" s="16">
        <f>3.1415*(H199/2)^2*J199</f>
        <v>6925.5648242580191</v>
      </c>
      <c r="S199" s="16">
        <f t="shared" si="38"/>
        <v>23.649563443575332</v>
      </c>
    </row>
    <row r="200" spans="5:19" ht="14.65" thickBot="1" x14ac:dyDescent="0.5">
      <c r="E200" s="13" t="s">
        <v>20</v>
      </c>
      <c r="H200" s="14">
        <v>6</v>
      </c>
      <c r="I200" s="26"/>
      <c r="J200" s="23">
        <f t="shared" si="39"/>
        <v>244.94897427831782</v>
      </c>
      <c r="K200" s="14" t="s">
        <v>22</v>
      </c>
      <c r="L200" s="24">
        <v>43263</v>
      </c>
      <c r="M200" s="24">
        <v>43270</v>
      </c>
      <c r="N200" s="21">
        <v>-105.67</v>
      </c>
      <c r="O200" s="21">
        <v>40.340000000000003</v>
      </c>
      <c r="Q200" s="16">
        <f>J200/H200</f>
        <v>40.824829046386306</v>
      </c>
      <c r="R200" s="16">
        <f>3.1415*(H200/2)^2*J200</f>
        <v>6925.5648242580191</v>
      </c>
      <c r="S200" s="16">
        <f t="shared" si="38"/>
        <v>23.649563443575332</v>
      </c>
    </row>
    <row r="201" spans="5:19" ht="14.65" thickBot="1" x14ac:dyDescent="0.5">
      <c r="E201" s="13" t="s">
        <v>20</v>
      </c>
      <c r="H201" s="14">
        <v>6</v>
      </c>
      <c r="I201" s="26"/>
      <c r="J201" s="23">
        <f t="shared" si="39"/>
        <v>244.94897427831782</v>
      </c>
      <c r="K201" s="14" t="s">
        <v>22</v>
      </c>
      <c r="L201" s="24">
        <v>43270</v>
      </c>
      <c r="M201" s="24">
        <v>43276</v>
      </c>
      <c r="N201" s="21">
        <v>-105.67</v>
      </c>
      <c r="O201" s="21">
        <v>40.340000000000003</v>
      </c>
      <c r="Q201" s="16">
        <f>J201/H201</f>
        <v>40.824829046386306</v>
      </c>
      <c r="R201" s="16">
        <f>3.1415*(H201/2)^2*J201</f>
        <v>6925.5648242580191</v>
      </c>
      <c r="S201" s="16">
        <f t="shared" si="38"/>
        <v>23.649563443575332</v>
      </c>
    </row>
    <row r="202" spans="5:19" ht="14.65" thickBot="1" x14ac:dyDescent="0.5">
      <c r="E202" s="13" t="s">
        <v>20</v>
      </c>
      <c r="H202" s="14">
        <v>6</v>
      </c>
      <c r="I202" s="26"/>
      <c r="J202" s="23">
        <f t="shared" si="39"/>
        <v>244.94897427831782</v>
      </c>
      <c r="K202" s="14" t="s">
        <v>22</v>
      </c>
      <c r="L202" s="24">
        <v>43284</v>
      </c>
      <c r="M202" s="24">
        <v>43291</v>
      </c>
      <c r="N202" s="21">
        <v>-105.67</v>
      </c>
      <c r="O202" s="21">
        <v>40.340000000000003</v>
      </c>
      <c r="Q202" s="16">
        <f>J202/H202</f>
        <v>40.824829046386306</v>
      </c>
      <c r="R202" s="16">
        <f>3.1415*(H202/2)^2*J202</f>
        <v>6925.5648242580191</v>
      </c>
      <c r="S202" s="16">
        <f t="shared" si="38"/>
        <v>23.649563443575332</v>
      </c>
    </row>
    <row r="203" spans="5:19" ht="14.65" thickBot="1" x14ac:dyDescent="0.5">
      <c r="E203" s="13" t="s">
        <v>20</v>
      </c>
      <c r="H203" s="14">
        <v>6</v>
      </c>
      <c r="I203" s="26"/>
      <c r="J203" s="23">
        <f t="shared" si="39"/>
        <v>244.94897427831782</v>
      </c>
      <c r="K203" s="14" t="s">
        <v>22</v>
      </c>
      <c r="L203" s="24">
        <v>43291</v>
      </c>
      <c r="M203" s="24">
        <v>43299</v>
      </c>
      <c r="N203" s="21">
        <v>-105.67</v>
      </c>
      <c r="O203" s="21">
        <v>40.340000000000003</v>
      </c>
      <c r="Q203" s="16">
        <f>J203/H203</f>
        <v>40.824829046386306</v>
      </c>
      <c r="R203" s="16">
        <f>3.1415*(H203/2)^2*J203</f>
        <v>6925.5648242580191</v>
      </c>
      <c r="S203" s="16">
        <f t="shared" si="38"/>
        <v>23.649563443575332</v>
      </c>
    </row>
    <row r="204" spans="5:19" ht="14.65" thickBot="1" x14ac:dyDescent="0.5">
      <c r="E204" s="13" t="s">
        <v>20</v>
      </c>
      <c r="H204" s="14">
        <v>6</v>
      </c>
      <c r="I204" s="26"/>
      <c r="J204" s="23">
        <f t="shared" si="39"/>
        <v>244.94897427831782</v>
      </c>
      <c r="K204" s="14" t="s">
        <v>22</v>
      </c>
      <c r="L204" s="24">
        <v>43299</v>
      </c>
      <c r="M204" s="24">
        <v>43305</v>
      </c>
      <c r="N204" s="21">
        <v>-105.67</v>
      </c>
      <c r="O204" s="21">
        <v>40.340000000000003</v>
      </c>
      <c r="Q204" s="16">
        <f>J204/H204</f>
        <v>40.824829046386306</v>
      </c>
      <c r="R204" s="16">
        <f>3.1415*(H204/2)^2*J204</f>
        <v>6925.5648242580191</v>
      </c>
      <c r="S204" s="16">
        <f t="shared" si="38"/>
        <v>23.649563443575332</v>
      </c>
    </row>
    <row r="205" spans="5:19" ht="14.65" thickBot="1" x14ac:dyDescent="0.5">
      <c r="E205" s="13" t="s">
        <v>20</v>
      </c>
      <c r="H205" s="14">
        <v>6</v>
      </c>
      <c r="I205" s="26"/>
      <c r="J205" s="23">
        <f t="shared" si="39"/>
        <v>244.94897427831782</v>
      </c>
      <c r="K205" s="14" t="s">
        <v>22</v>
      </c>
      <c r="L205" s="24">
        <v>43305</v>
      </c>
      <c r="M205" s="24">
        <v>43312</v>
      </c>
      <c r="N205" s="21">
        <v>-105.67</v>
      </c>
      <c r="O205" s="21">
        <v>40.340000000000003</v>
      </c>
      <c r="Q205" s="16">
        <f>J205/H205</f>
        <v>40.824829046386306</v>
      </c>
      <c r="R205" s="16">
        <f>3.1415*(H205/2)^2*J205</f>
        <v>6925.5648242580191</v>
      </c>
      <c r="S205" s="16">
        <f t="shared" si="38"/>
        <v>23.649563443575332</v>
      </c>
    </row>
    <row r="206" spans="5:19" ht="14.65" thickBot="1" x14ac:dyDescent="0.5">
      <c r="E206" s="13" t="s">
        <v>20</v>
      </c>
      <c r="H206" s="14">
        <v>6</v>
      </c>
      <c r="I206" s="26"/>
      <c r="J206" s="23">
        <f t="shared" si="39"/>
        <v>244.94897427831782</v>
      </c>
      <c r="K206" s="14" t="s">
        <v>22</v>
      </c>
      <c r="L206" s="24">
        <v>43312</v>
      </c>
      <c r="M206" s="24">
        <v>43319</v>
      </c>
      <c r="N206" s="21">
        <v>-105.67</v>
      </c>
      <c r="O206" s="21">
        <v>40.340000000000003</v>
      </c>
      <c r="Q206" s="16">
        <f>J206/H206</f>
        <v>40.824829046386306</v>
      </c>
      <c r="R206" s="16">
        <f>3.1415*(H206/2)^2*J206</f>
        <v>6925.5648242580191</v>
      </c>
      <c r="S206" s="16">
        <f t="shared" si="38"/>
        <v>23.649563443575332</v>
      </c>
    </row>
    <row r="207" spans="5:19" ht="14.65" thickBot="1" x14ac:dyDescent="0.5">
      <c r="E207" s="13" t="s">
        <v>20</v>
      </c>
      <c r="H207" s="14">
        <v>6</v>
      </c>
      <c r="I207" s="26"/>
      <c r="J207" s="23">
        <f t="shared" si="39"/>
        <v>244.94897427831782</v>
      </c>
      <c r="K207" s="14" t="s">
        <v>22</v>
      </c>
      <c r="L207" s="24">
        <v>43326</v>
      </c>
      <c r="M207" s="24">
        <v>43333</v>
      </c>
      <c r="N207" s="21">
        <v>-105.67</v>
      </c>
      <c r="O207" s="21">
        <v>40.340000000000003</v>
      </c>
      <c r="Q207" s="16">
        <f>J207/H207</f>
        <v>40.824829046386306</v>
      </c>
      <c r="R207" s="16">
        <f>3.1415*(H207/2)^2*J207</f>
        <v>6925.5648242580191</v>
      </c>
      <c r="S207" s="16">
        <f t="shared" si="38"/>
        <v>23.649563443575332</v>
      </c>
    </row>
    <row r="208" spans="5:19" ht="14.65" thickBot="1" x14ac:dyDescent="0.5">
      <c r="E208" s="13" t="s">
        <v>20</v>
      </c>
      <c r="H208" s="14">
        <v>6</v>
      </c>
      <c r="I208" s="26"/>
      <c r="J208" s="23">
        <f t="shared" si="39"/>
        <v>244.94897427831782</v>
      </c>
      <c r="K208" s="14" t="s">
        <v>22</v>
      </c>
      <c r="L208" s="24">
        <v>43333</v>
      </c>
      <c r="M208" s="24">
        <v>43340</v>
      </c>
      <c r="N208" s="21">
        <v>-105.67</v>
      </c>
      <c r="O208" s="21">
        <v>40.340000000000003</v>
      </c>
      <c r="Q208" s="16">
        <f>J208/H208</f>
        <v>40.824829046386306</v>
      </c>
      <c r="R208" s="16">
        <f>3.1415*(H208/2)^2*J208</f>
        <v>6925.5648242580191</v>
      </c>
      <c r="S208" s="16">
        <f t="shared" si="38"/>
        <v>23.649563443575332</v>
      </c>
    </row>
    <row r="209" spans="5:19" ht="14.65" thickBot="1" x14ac:dyDescent="0.5">
      <c r="E209" s="13" t="s">
        <v>20</v>
      </c>
      <c r="H209" s="14">
        <v>6</v>
      </c>
      <c r="I209" s="26"/>
      <c r="J209" s="23">
        <f t="shared" si="39"/>
        <v>244.94897427831782</v>
      </c>
      <c r="K209" s="14" t="s">
        <v>22</v>
      </c>
      <c r="L209" s="24">
        <v>43347</v>
      </c>
      <c r="M209" s="24">
        <v>43354</v>
      </c>
      <c r="N209" s="21">
        <v>-105.67</v>
      </c>
      <c r="O209" s="21">
        <v>40.340000000000003</v>
      </c>
      <c r="Q209" s="16">
        <f>J209/H209</f>
        <v>40.824829046386306</v>
      </c>
      <c r="R209" s="16">
        <f>3.1415*(H209/2)^2*J209</f>
        <v>6925.5648242580191</v>
      </c>
      <c r="S209" s="16">
        <f t="shared" si="38"/>
        <v>23.649563443575332</v>
      </c>
    </row>
    <row r="210" spans="5:19" ht="14.65" thickBot="1" x14ac:dyDescent="0.5">
      <c r="E210" s="13" t="s">
        <v>20</v>
      </c>
      <c r="H210" s="14">
        <v>6</v>
      </c>
      <c r="I210" s="26"/>
      <c r="J210" s="23">
        <f t="shared" si="39"/>
        <v>244.94897427831782</v>
      </c>
      <c r="K210" s="14" t="s">
        <v>22</v>
      </c>
      <c r="L210" s="24">
        <v>42990</v>
      </c>
      <c r="M210" s="24">
        <v>42997</v>
      </c>
      <c r="N210" s="21">
        <v>-105.67</v>
      </c>
      <c r="O210" s="21">
        <v>40.340000000000003</v>
      </c>
      <c r="Q210" s="16">
        <f>J210/H210</f>
        <v>40.824829046386306</v>
      </c>
      <c r="R210" s="16">
        <f>3.1415*(H210/2)^2*J210</f>
        <v>6925.5648242580191</v>
      </c>
      <c r="S210" s="16">
        <f t="shared" si="38"/>
        <v>23.649563443575332</v>
      </c>
    </row>
    <row r="211" spans="5:19" ht="14.65" thickBot="1" x14ac:dyDescent="0.5">
      <c r="E211" s="13" t="s">
        <v>20</v>
      </c>
      <c r="H211" s="14">
        <v>6</v>
      </c>
      <c r="I211" s="26"/>
      <c r="J211" s="23">
        <f t="shared" si="39"/>
        <v>244.94897427831782</v>
      </c>
      <c r="K211" s="14" t="s">
        <v>22</v>
      </c>
      <c r="L211" s="24">
        <v>43361</v>
      </c>
      <c r="M211" s="24">
        <v>43368</v>
      </c>
      <c r="N211" s="21">
        <v>-105.67</v>
      </c>
      <c r="O211" s="21">
        <v>40.340000000000003</v>
      </c>
      <c r="Q211" s="16">
        <f>J211/H211</f>
        <v>40.824829046386306</v>
      </c>
      <c r="R211" s="16">
        <f>3.1415*(H211/2)^2*J211</f>
        <v>6925.5648242580191</v>
      </c>
      <c r="S211" s="16">
        <f t="shared" si="38"/>
        <v>23.649563443575332</v>
      </c>
    </row>
    <row r="212" spans="5:19" ht="14.65" thickBot="1" x14ac:dyDescent="0.5">
      <c r="E212" s="13" t="s">
        <v>20</v>
      </c>
      <c r="H212" s="14">
        <v>6</v>
      </c>
      <c r="I212" s="26"/>
      <c r="J212" s="23">
        <f t="shared" si="39"/>
        <v>244.94897427831782</v>
      </c>
      <c r="K212" s="14" t="s">
        <v>22</v>
      </c>
      <c r="L212" s="24">
        <v>42997</v>
      </c>
      <c r="M212" s="24">
        <v>43005</v>
      </c>
      <c r="N212" s="21">
        <v>-105.67</v>
      </c>
      <c r="O212" s="21">
        <v>40.340000000000003</v>
      </c>
      <c r="Q212" s="16">
        <f>J212/H212</f>
        <v>40.824829046386306</v>
      </c>
      <c r="R212" s="16">
        <f>3.1415*(H212/2)^2*J212</f>
        <v>6925.5648242580191</v>
      </c>
      <c r="S212" s="16">
        <f t="shared" si="38"/>
        <v>23.649563443575332</v>
      </c>
    </row>
    <row r="213" spans="5:19" ht="14.65" thickBot="1" x14ac:dyDescent="0.5">
      <c r="E213" s="13" t="s">
        <v>20</v>
      </c>
      <c r="H213" s="14">
        <v>6</v>
      </c>
      <c r="I213" s="26"/>
      <c r="J213" s="23">
        <f t="shared" si="39"/>
        <v>244.94897427831782</v>
      </c>
      <c r="K213" s="14" t="s">
        <v>22</v>
      </c>
      <c r="L213" s="24">
        <v>43368</v>
      </c>
      <c r="M213" s="24">
        <v>43375</v>
      </c>
      <c r="N213" s="21">
        <v>-105.67</v>
      </c>
      <c r="O213" s="21">
        <v>40.340000000000003</v>
      </c>
      <c r="Q213" s="16">
        <f>J213/H213</f>
        <v>40.824829046386306</v>
      </c>
      <c r="R213" s="16">
        <f>3.1415*(H213/2)^2*J213</f>
        <v>6925.5648242580191</v>
      </c>
      <c r="S213" s="16">
        <f t="shared" si="38"/>
        <v>23.649563443575332</v>
      </c>
    </row>
    <row r="214" spans="5:19" ht="14.65" thickBot="1" x14ac:dyDescent="0.5">
      <c r="E214" s="13" t="s">
        <v>20</v>
      </c>
      <c r="H214" s="14">
        <v>6</v>
      </c>
      <c r="I214" s="26"/>
      <c r="J214" s="23">
        <f t="shared" si="39"/>
        <v>244.94897427831782</v>
      </c>
      <c r="K214" s="14" t="s">
        <v>22</v>
      </c>
      <c r="L214" s="24">
        <v>43005</v>
      </c>
      <c r="M214" s="24">
        <v>43011</v>
      </c>
      <c r="N214" s="21">
        <v>-105.67</v>
      </c>
      <c r="O214" s="21">
        <v>40.340000000000003</v>
      </c>
      <c r="Q214" s="16">
        <f>J214/H214</f>
        <v>40.824829046386306</v>
      </c>
      <c r="R214" s="16">
        <f>3.1415*(H214/2)^2*J214</f>
        <v>6925.5648242580191</v>
      </c>
      <c r="S214" s="16">
        <f t="shared" si="38"/>
        <v>23.649563443575332</v>
      </c>
    </row>
    <row r="215" spans="5:19" ht="14.65" thickBot="1" x14ac:dyDescent="0.5">
      <c r="E215" s="13" t="s">
        <v>20</v>
      </c>
      <c r="H215" s="14">
        <v>6</v>
      </c>
      <c r="I215" s="26"/>
      <c r="J215" s="23">
        <f t="shared" si="39"/>
        <v>244.94897427831782</v>
      </c>
      <c r="K215" s="14" t="s">
        <v>22</v>
      </c>
      <c r="L215" s="24">
        <v>43375</v>
      </c>
      <c r="M215" s="24">
        <v>43382</v>
      </c>
      <c r="N215" s="21">
        <v>-105.67</v>
      </c>
      <c r="O215" s="21">
        <v>40.340000000000003</v>
      </c>
      <c r="Q215" s="16">
        <f>J215/H215</f>
        <v>40.824829046386306</v>
      </c>
      <c r="R215" s="16">
        <f>3.1415*(H215/2)^2*J215</f>
        <v>6925.5648242580191</v>
      </c>
      <c r="S215" s="16">
        <f t="shared" si="38"/>
        <v>23.649563443575332</v>
      </c>
    </row>
    <row r="216" spans="5:19" ht="14.65" thickBot="1" x14ac:dyDescent="0.5">
      <c r="E216" s="13" t="s">
        <v>20</v>
      </c>
      <c r="H216" s="14">
        <v>6</v>
      </c>
      <c r="I216" s="26"/>
      <c r="J216" s="23">
        <f t="shared" si="39"/>
        <v>244.94897427831782</v>
      </c>
      <c r="K216" s="14" t="s">
        <v>22</v>
      </c>
      <c r="L216" s="24">
        <v>43011</v>
      </c>
      <c r="M216" s="24">
        <v>43019</v>
      </c>
      <c r="N216" s="21">
        <v>-105.67</v>
      </c>
      <c r="O216" s="21">
        <v>40.340000000000003</v>
      </c>
      <c r="Q216" s="16">
        <f>J216/H216</f>
        <v>40.824829046386306</v>
      </c>
      <c r="R216" s="16">
        <f>3.1415*(H216/2)^2*J216</f>
        <v>6925.5648242580191</v>
      </c>
      <c r="S216" s="16">
        <f t="shared" si="38"/>
        <v>23.649563443575332</v>
      </c>
    </row>
    <row r="217" spans="5:19" ht="14.65" thickBot="1" x14ac:dyDescent="0.5">
      <c r="E217" s="13" t="s">
        <v>20</v>
      </c>
      <c r="H217" s="14">
        <v>6</v>
      </c>
      <c r="I217" s="26"/>
      <c r="J217" s="23">
        <f t="shared" si="39"/>
        <v>244.94897427831782</v>
      </c>
      <c r="K217" s="14" t="s">
        <v>22</v>
      </c>
      <c r="L217" s="24">
        <v>43382</v>
      </c>
      <c r="M217" s="24">
        <v>43389</v>
      </c>
      <c r="N217" s="21">
        <v>-105.67</v>
      </c>
      <c r="O217" s="21">
        <v>40.340000000000003</v>
      </c>
      <c r="Q217" s="16">
        <f>J217/H217</f>
        <v>40.824829046386306</v>
      </c>
      <c r="R217" s="16">
        <f>3.1415*(H217/2)^2*J217</f>
        <v>6925.5648242580191</v>
      </c>
      <c r="S217" s="16">
        <f t="shared" si="38"/>
        <v>23.649563443575332</v>
      </c>
    </row>
    <row r="218" spans="5:19" ht="14.65" thickBot="1" x14ac:dyDescent="0.5">
      <c r="E218" s="13" t="s">
        <v>20</v>
      </c>
      <c r="H218" s="14">
        <v>6</v>
      </c>
      <c r="I218" s="26"/>
      <c r="J218" s="23">
        <f t="shared" si="39"/>
        <v>244.94897427831782</v>
      </c>
      <c r="K218" s="14" t="s">
        <v>22</v>
      </c>
      <c r="L218" s="24">
        <v>43396</v>
      </c>
      <c r="M218" s="24">
        <v>43403</v>
      </c>
      <c r="N218" s="21">
        <v>-105.67</v>
      </c>
      <c r="O218" s="21">
        <v>40.340000000000003</v>
      </c>
      <c r="Q218" s="16">
        <f>J218/H218</f>
        <v>40.824829046386306</v>
      </c>
      <c r="R218" s="16">
        <f>3.1415*(H218/2)^2*J218</f>
        <v>6925.5648242580191</v>
      </c>
      <c r="S218" s="16">
        <f t="shared" si="38"/>
        <v>23.649563443575332</v>
      </c>
    </row>
    <row r="219" spans="5:19" ht="14.65" thickBot="1" x14ac:dyDescent="0.5">
      <c r="E219" s="13" t="s">
        <v>20</v>
      </c>
      <c r="H219" s="14">
        <v>6</v>
      </c>
      <c r="I219" s="26"/>
      <c r="J219" s="23">
        <f t="shared" si="39"/>
        <v>244.94897427831782</v>
      </c>
      <c r="K219" s="14" t="s">
        <v>22</v>
      </c>
      <c r="L219" s="24">
        <v>43039</v>
      </c>
      <c r="M219" s="24">
        <v>43047</v>
      </c>
      <c r="N219" s="21">
        <v>-105.67</v>
      </c>
      <c r="O219" s="21">
        <v>40.340000000000003</v>
      </c>
      <c r="Q219" s="16">
        <f>J219/H219</f>
        <v>40.824829046386306</v>
      </c>
      <c r="R219" s="16">
        <f>3.1415*(H219/2)^2*J219</f>
        <v>6925.5648242580191</v>
      </c>
      <c r="S219" s="16">
        <f t="shared" si="38"/>
        <v>23.649563443575332</v>
      </c>
    </row>
    <row r="220" spans="5:19" ht="14.65" thickBot="1" x14ac:dyDescent="0.5">
      <c r="E220" s="13" t="s">
        <v>20</v>
      </c>
      <c r="H220" s="14">
        <v>6</v>
      </c>
      <c r="I220" s="26"/>
      <c r="J220" s="23">
        <f t="shared" si="39"/>
        <v>244.94897427831782</v>
      </c>
      <c r="K220" s="14" t="s">
        <v>22</v>
      </c>
      <c r="L220" s="24">
        <v>43144</v>
      </c>
      <c r="M220" s="24">
        <v>43151</v>
      </c>
      <c r="N220" s="21">
        <v>-112.1</v>
      </c>
      <c r="O220" s="21">
        <v>36.11</v>
      </c>
      <c r="Q220" s="16">
        <f>J220/H220</f>
        <v>40.824829046386306</v>
      </c>
      <c r="R220" s="16">
        <f>3.1415*(H220/2)^2*J220</f>
        <v>6925.5648242580191</v>
      </c>
      <c r="S220" s="16">
        <f t="shared" si="38"/>
        <v>23.649563443575332</v>
      </c>
    </row>
    <row r="221" spans="5:19" ht="14.65" thickBot="1" x14ac:dyDescent="0.5">
      <c r="E221" s="13" t="s">
        <v>20</v>
      </c>
      <c r="H221" s="14">
        <v>6</v>
      </c>
      <c r="I221" s="26"/>
      <c r="J221" s="23">
        <f t="shared" si="39"/>
        <v>244.94897427831782</v>
      </c>
      <c r="K221" s="14" t="s">
        <v>22</v>
      </c>
      <c r="L221" s="24">
        <v>43165</v>
      </c>
      <c r="M221" s="24">
        <v>43172</v>
      </c>
      <c r="N221" s="21">
        <v>-112.1</v>
      </c>
      <c r="O221" s="21">
        <v>36.11</v>
      </c>
      <c r="Q221" s="16">
        <f>J221/H221</f>
        <v>40.824829046386306</v>
      </c>
      <c r="R221" s="16">
        <f>3.1415*(H221/2)^2*J221</f>
        <v>6925.5648242580191</v>
      </c>
      <c r="S221" s="16">
        <f t="shared" si="38"/>
        <v>23.649563443575332</v>
      </c>
    </row>
    <row r="222" spans="5:19" ht="14.65" thickBot="1" x14ac:dyDescent="0.5">
      <c r="E222" s="13" t="s">
        <v>20</v>
      </c>
      <c r="H222" s="14">
        <v>6</v>
      </c>
      <c r="I222" s="26"/>
      <c r="J222" s="23">
        <f t="shared" si="39"/>
        <v>244.94897427831782</v>
      </c>
      <c r="K222" s="14" t="s">
        <v>22</v>
      </c>
      <c r="L222" s="24">
        <v>43172</v>
      </c>
      <c r="M222" s="24">
        <v>43179</v>
      </c>
      <c r="N222" s="21">
        <v>-112.1</v>
      </c>
      <c r="O222" s="21">
        <v>36.11</v>
      </c>
      <c r="Q222" s="16">
        <f>J222/H222</f>
        <v>40.824829046386306</v>
      </c>
      <c r="R222" s="16">
        <f>3.1415*(H222/2)^2*J222</f>
        <v>6925.5648242580191</v>
      </c>
      <c r="S222" s="16">
        <f t="shared" si="38"/>
        <v>23.649563443575332</v>
      </c>
    </row>
    <row r="223" spans="5:19" ht="14.65" thickBot="1" x14ac:dyDescent="0.5">
      <c r="E223" s="13" t="s">
        <v>20</v>
      </c>
      <c r="H223" s="14">
        <v>6</v>
      </c>
      <c r="I223" s="26"/>
      <c r="J223" s="23">
        <f t="shared" si="39"/>
        <v>244.94897427831782</v>
      </c>
      <c r="K223" s="14" t="s">
        <v>22</v>
      </c>
      <c r="L223" s="24">
        <v>43179</v>
      </c>
      <c r="M223" s="24">
        <v>43186</v>
      </c>
      <c r="N223" s="21">
        <v>-112.1</v>
      </c>
      <c r="O223" s="21">
        <v>36.11</v>
      </c>
      <c r="Q223" s="16">
        <f>J223/H223</f>
        <v>40.824829046386306</v>
      </c>
      <c r="R223" s="16">
        <f>3.1415*(H223/2)^2*J223</f>
        <v>6925.5648242580191</v>
      </c>
      <c r="S223" s="16">
        <f t="shared" si="38"/>
        <v>23.649563443575332</v>
      </c>
    </row>
    <row r="224" spans="5:19" ht="14.65" thickBot="1" x14ac:dyDescent="0.5">
      <c r="E224" s="13" t="s">
        <v>20</v>
      </c>
      <c r="H224" s="14">
        <v>6</v>
      </c>
      <c r="I224" s="26"/>
      <c r="J224" s="23">
        <f t="shared" si="39"/>
        <v>244.94897427831782</v>
      </c>
      <c r="K224" s="14" t="s">
        <v>22</v>
      </c>
      <c r="L224" s="24">
        <v>43263</v>
      </c>
      <c r="M224" s="24">
        <v>43270</v>
      </c>
      <c r="N224" s="21">
        <v>-112.1</v>
      </c>
      <c r="O224" s="21">
        <v>36.11</v>
      </c>
      <c r="Q224" s="16">
        <f>J224/H224</f>
        <v>40.824829046386306</v>
      </c>
      <c r="R224" s="16">
        <f>3.1415*(H224/2)^2*J224</f>
        <v>6925.5648242580191</v>
      </c>
      <c r="S224" s="16">
        <f t="shared" si="38"/>
        <v>23.649563443575332</v>
      </c>
    </row>
    <row r="225" spans="5:19" ht="14.65" thickBot="1" x14ac:dyDescent="0.5">
      <c r="E225" s="13" t="s">
        <v>20</v>
      </c>
      <c r="H225" s="14">
        <v>6</v>
      </c>
      <c r="I225" s="26"/>
      <c r="J225" s="23">
        <f t="shared" si="39"/>
        <v>244.94897427831782</v>
      </c>
      <c r="K225" s="14" t="s">
        <v>22</v>
      </c>
      <c r="L225" s="24">
        <v>43284</v>
      </c>
      <c r="M225" s="24">
        <v>43293</v>
      </c>
      <c r="N225" s="21">
        <v>-112.1</v>
      </c>
      <c r="O225" s="21">
        <v>36.11</v>
      </c>
      <c r="Q225" s="16">
        <f>J225/H225</f>
        <v>40.824829046386306</v>
      </c>
      <c r="R225" s="16">
        <f>3.1415*(H225/2)^2*J225</f>
        <v>6925.5648242580191</v>
      </c>
      <c r="S225" s="16">
        <f t="shared" si="38"/>
        <v>23.649563443575332</v>
      </c>
    </row>
    <row r="226" spans="5:19" ht="14.65" thickBot="1" x14ac:dyDescent="0.5">
      <c r="E226" s="13" t="s">
        <v>20</v>
      </c>
      <c r="H226" s="14">
        <v>6</v>
      </c>
      <c r="I226" s="26"/>
      <c r="J226" s="23">
        <f t="shared" si="39"/>
        <v>244.94897427831782</v>
      </c>
      <c r="K226" s="14" t="s">
        <v>22</v>
      </c>
      <c r="L226" s="24">
        <v>43293</v>
      </c>
      <c r="M226" s="24">
        <v>43298</v>
      </c>
      <c r="N226" s="21">
        <v>-112.1</v>
      </c>
      <c r="O226" s="21">
        <v>36.11</v>
      </c>
      <c r="Q226" s="16">
        <f>J226/H226</f>
        <v>40.824829046386306</v>
      </c>
      <c r="R226" s="16">
        <f>3.1415*(H226/2)^2*J226</f>
        <v>6925.5648242580191</v>
      </c>
      <c r="S226" s="16">
        <f t="shared" si="38"/>
        <v>23.649563443575332</v>
      </c>
    </row>
    <row r="227" spans="5:19" ht="14.65" thickBot="1" x14ac:dyDescent="0.5">
      <c r="E227" s="13" t="s">
        <v>20</v>
      </c>
      <c r="H227" s="14">
        <v>6</v>
      </c>
      <c r="I227" s="26"/>
      <c r="J227" s="23">
        <f t="shared" si="39"/>
        <v>244.94897427831782</v>
      </c>
      <c r="K227" s="14" t="s">
        <v>22</v>
      </c>
      <c r="L227" s="24">
        <v>43298</v>
      </c>
      <c r="M227" s="24">
        <v>43305</v>
      </c>
      <c r="N227" s="21">
        <v>-112.1</v>
      </c>
      <c r="O227" s="21">
        <v>36.11</v>
      </c>
      <c r="Q227" s="16">
        <f>J227/H227</f>
        <v>40.824829046386306</v>
      </c>
      <c r="R227" s="16">
        <f>3.1415*(H227/2)^2*J227</f>
        <v>6925.5648242580191</v>
      </c>
      <c r="S227" s="16">
        <f t="shared" si="38"/>
        <v>23.649563443575332</v>
      </c>
    </row>
    <row r="228" spans="5:19" ht="14.65" thickBot="1" x14ac:dyDescent="0.5">
      <c r="E228" s="13" t="s">
        <v>20</v>
      </c>
      <c r="H228" s="14">
        <v>6</v>
      </c>
      <c r="I228" s="26"/>
      <c r="J228" s="23">
        <f t="shared" si="39"/>
        <v>244.94897427831782</v>
      </c>
      <c r="K228" s="14" t="s">
        <v>22</v>
      </c>
      <c r="L228" s="24">
        <v>43333</v>
      </c>
      <c r="M228" s="24">
        <v>43340</v>
      </c>
      <c r="N228" s="21">
        <v>-112.1</v>
      </c>
      <c r="O228" s="21">
        <v>36.11</v>
      </c>
      <c r="Q228" s="16">
        <f>J228/H228</f>
        <v>40.824829046386306</v>
      </c>
      <c r="R228" s="16">
        <f>3.1415*(H228/2)^2*J228</f>
        <v>6925.5648242580191</v>
      </c>
      <c r="S228" s="16">
        <f t="shared" si="38"/>
        <v>23.649563443575332</v>
      </c>
    </row>
    <row r="229" spans="5:19" ht="14.65" thickBot="1" x14ac:dyDescent="0.5">
      <c r="E229" s="13" t="s">
        <v>20</v>
      </c>
      <c r="H229" s="14">
        <v>6</v>
      </c>
      <c r="I229" s="26"/>
      <c r="J229" s="23">
        <f t="shared" si="39"/>
        <v>244.94897427831782</v>
      </c>
      <c r="K229" s="14" t="s">
        <v>22</v>
      </c>
      <c r="L229" s="24">
        <v>43340</v>
      </c>
      <c r="M229" s="24">
        <v>43347</v>
      </c>
      <c r="N229" s="21">
        <v>-112.1</v>
      </c>
      <c r="O229" s="21">
        <v>36.11</v>
      </c>
      <c r="Q229" s="16">
        <f>J229/H229</f>
        <v>40.824829046386306</v>
      </c>
      <c r="R229" s="16">
        <f>3.1415*(H229/2)^2*J229</f>
        <v>6925.5648242580191</v>
      </c>
      <c r="S229" s="16">
        <f t="shared" si="38"/>
        <v>23.649563443575332</v>
      </c>
    </row>
    <row r="230" spans="5:19" ht="14.65" thickBot="1" x14ac:dyDescent="0.5">
      <c r="E230" s="13" t="s">
        <v>20</v>
      </c>
      <c r="H230" s="14">
        <v>6</v>
      </c>
      <c r="I230" s="26"/>
      <c r="J230" s="23">
        <f t="shared" si="39"/>
        <v>244.94897427831782</v>
      </c>
      <c r="K230" s="14" t="s">
        <v>22</v>
      </c>
      <c r="L230" s="24">
        <v>43347</v>
      </c>
      <c r="M230" s="24">
        <v>43354</v>
      </c>
      <c r="N230" s="21">
        <v>-112.1</v>
      </c>
      <c r="O230" s="21">
        <v>36.11</v>
      </c>
      <c r="Q230" s="16">
        <f>J230/H230</f>
        <v>40.824829046386306</v>
      </c>
      <c r="R230" s="16">
        <f>3.1415*(H230/2)^2*J230</f>
        <v>6925.5648242580191</v>
      </c>
      <c r="S230" s="16">
        <f t="shared" si="38"/>
        <v>23.649563443575332</v>
      </c>
    </row>
    <row r="231" spans="5:19" ht="14.65" thickBot="1" x14ac:dyDescent="0.5">
      <c r="E231" s="13" t="s">
        <v>20</v>
      </c>
      <c r="H231" s="14">
        <v>6</v>
      </c>
      <c r="I231" s="26"/>
      <c r="J231" s="23">
        <f t="shared" si="39"/>
        <v>244.94897427831782</v>
      </c>
      <c r="K231" s="14" t="s">
        <v>22</v>
      </c>
      <c r="L231" s="24">
        <v>43361</v>
      </c>
      <c r="M231" s="24">
        <v>43368</v>
      </c>
      <c r="N231" s="21">
        <v>-112.1</v>
      </c>
      <c r="O231" s="21">
        <v>36.11</v>
      </c>
      <c r="Q231" s="16">
        <f>J231/H231</f>
        <v>40.824829046386306</v>
      </c>
      <c r="R231" s="16">
        <f>3.1415*(H231/2)^2*J231</f>
        <v>6925.5648242580191</v>
      </c>
      <c r="S231" s="16">
        <f t="shared" si="38"/>
        <v>23.649563443575332</v>
      </c>
    </row>
    <row r="232" spans="5:19" ht="14.65" thickBot="1" x14ac:dyDescent="0.5">
      <c r="E232" s="13" t="s">
        <v>20</v>
      </c>
      <c r="H232" s="14">
        <v>6</v>
      </c>
      <c r="I232" s="26"/>
      <c r="J232" s="23">
        <f t="shared" si="39"/>
        <v>244.94897427831782</v>
      </c>
      <c r="K232" s="14" t="s">
        <v>22</v>
      </c>
      <c r="L232" s="24">
        <v>43368</v>
      </c>
      <c r="M232" s="24">
        <v>43375</v>
      </c>
      <c r="N232" s="21">
        <v>-112.1</v>
      </c>
      <c r="O232" s="21">
        <v>36.11</v>
      </c>
      <c r="Q232" s="16">
        <f>J232/H232</f>
        <v>40.824829046386306</v>
      </c>
      <c r="R232" s="16">
        <f>3.1415*(H232/2)^2*J232</f>
        <v>6925.5648242580191</v>
      </c>
      <c r="S232" s="16">
        <f t="shared" si="38"/>
        <v>23.649563443575332</v>
      </c>
    </row>
    <row r="233" spans="5:19" ht="14.65" thickBot="1" x14ac:dyDescent="0.5">
      <c r="E233" s="13" t="s">
        <v>20</v>
      </c>
      <c r="H233" s="14">
        <v>6</v>
      </c>
      <c r="I233" s="26"/>
      <c r="J233" s="23">
        <f t="shared" si="39"/>
        <v>244.94897427831782</v>
      </c>
      <c r="K233" s="14" t="s">
        <v>22</v>
      </c>
      <c r="L233" s="24">
        <v>43375</v>
      </c>
      <c r="M233" s="24">
        <v>43382</v>
      </c>
      <c r="N233" s="21">
        <v>-112.1</v>
      </c>
      <c r="O233" s="21">
        <v>36.11</v>
      </c>
      <c r="Q233" s="16">
        <f>J233/H233</f>
        <v>40.824829046386306</v>
      </c>
      <c r="R233" s="16">
        <f>3.1415*(H233/2)^2*J233</f>
        <v>6925.5648242580191</v>
      </c>
      <c r="S233" s="16">
        <f t="shared" si="38"/>
        <v>23.649563443575332</v>
      </c>
    </row>
    <row r="234" spans="5:19" ht="14.65" thickBot="1" x14ac:dyDescent="0.5">
      <c r="E234" s="13" t="s">
        <v>20</v>
      </c>
      <c r="H234" s="14">
        <v>6</v>
      </c>
      <c r="I234" s="26"/>
      <c r="J234" s="23">
        <f t="shared" si="39"/>
        <v>244.94897427831782</v>
      </c>
      <c r="K234" s="14" t="s">
        <v>22</v>
      </c>
      <c r="L234" s="24">
        <v>43040</v>
      </c>
      <c r="M234" s="24">
        <v>43046</v>
      </c>
      <c r="N234" s="21">
        <v>-112.1</v>
      </c>
      <c r="O234" s="21">
        <v>36.11</v>
      </c>
      <c r="Q234" s="16">
        <f>J234/H234</f>
        <v>40.824829046386306</v>
      </c>
      <c r="R234" s="16">
        <f>3.1415*(H234/2)^2*J234</f>
        <v>6925.5648242580191</v>
      </c>
      <c r="S234" s="16">
        <f t="shared" si="38"/>
        <v>23.649563443575332</v>
      </c>
    </row>
    <row r="235" spans="5:19" ht="14.65" thickBot="1" x14ac:dyDescent="0.5">
      <c r="E235" s="13" t="s">
        <v>20</v>
      </c>
      <c r="H235" s="14">
        <v>6</v>
      </c>
      <c r="I235" s="26"/>
      <c r="J235" s="23">
        <f t="shared" si="39"/>
        <v>244.94897427831782</v>
      </c>
      <c r="K235" s="14" t="s">
        <v>22</v>
      </c>
      <c r="L235" s="24">
        <v>43109</v>
      </c>
      <c r="M235" s="24">
        <v>43116</v>
      </c>
      <c r="N235" s="21">
        <v>-109.65</v>
      </c>
      <c r="O235" s="21">
        <v>43.18</v>
      </c>
      <c r="Q235" s="16">
        <f>J235/H235</f>
        <v>40.824829046386306</v>
      </c>
      <c r="R235" s="16">
        <f>3.1415*(H235/2)^2*J235</f>
        <v>6925.5648242580191</v>
      </c>
      <c r="S235" s="16">
        <f t="shared" si="38"/>
        <v>23.649563443575332</v>
      </c>
    </row>
    <row r="236" spans="5:19" ht="14.65" thickBot="1" x14ac:dyDescent="0.5">
      <c r="E236" s="13" t="s">
        <v>20</v>
      </c>
      <c r="H236" s="14">
        <v>6</v>
      </c>
      <c r="I236" s="26"/>
      <c r="J236" s="23">
        <f t="shared" si="39"/>
        <v>244.94897427831782</v>
      </c>
      <c r="K236" s="14" t="s">
        <v>22</v>
      </c>
      <c r="L236" s="24">
        <v>43137</v>
      </c>
      <c r="M236" s="24">
        <v>43144</v>
      </c>
      <c r="N236" s="21">
        <v>-109.65</v>
      </c>
      <c r="O236" s="21">
        <v>43.18</v>
      </c>
      <c r="Q236" s="16">
        <f>J236/H236</f>
        <v>40.824829046386306</v>
      </c>
      <c r="R236" s="16">
        <f>3.1415*(H236/2)^2*J236</f>
        <v>6925.5648242580191</v>
      </c>
      <c r="S236" s="16">
        <f t="shared" si="38"/>
        <v>23.649563443575332</v>
      </c>
    </row>
    <row r="237" spans="5:19" ht="14.65" thickBot="1" x14ac:dyDescent="0.5">
      <c r="E237" s="13" t="s">
        <v>20</v>
      </c>
      <c r="H237" s="14">
        <v>6</v>
      </c>
      <c r="I237" s="26"/>
      <c r="J237" s="23">
        <f t="shared" si="39"/>
        <v>244.94897427831782</v>
      </c>
      <c r="K237" s="14" t="s">
        <v>22</v>
      </c>
      <c r="L237" s="24">
        <v>43172</v>
      </c>
      <c r="M237" s="24">
        <v>43180</v>
      </c>
      <c r="N237" s="21">
        <v>-109.65</v>
      </c>
      <c r="O237" s="21">
        <v>43.18</v>
      </c>
      <c r="Q237" s="16">
        <f>J237/H237</f>
        <v>40.824829046386306</v>
      </c>
      <c r="R237" s="16">
        <f>3.1415*(H237/2)^2*J237</f>
        <v>6925.5648242580191</v>
      </c>
      <c r="S237" s="16">
        <f t="shared" si="38"/>
        <v>23.649563443575332</v>
      </c>
    </row>
    <row r="238" spans="5:19" ht="14.65" thickBot="1" x14ac:dyDescent="0.5">
      <c r="E238" s="13" t="s">
        <v>20</v>
      </c>
      <c r="H238" s="14">
        <v>6</v>
      </c>
      <c r="I238" s="26"/>
      <c r="J238" s="23">
        <f t="shared" si="39"/>
        <v>244.94897427831782</v>
      </c>
      <c r="K238" s="14" t="s">
        <v>22</v>
      </c>
      <c r="L238" s="24">
        <v>43180</v>
      </c>
      <c r="M238" s="24">
        <v>43186</v>
      </c>
      <c r="N238" s="21">
        <v>-109.65</v>
      </c>
      <c r="O238" s="21">
        <v>43.18</v>
      </c>
      <c r="Q238" s="16">
        <f>J238/H238</f>
        <v>40.824829046386306</v>
      </c>
      <c r="R238" s="16">
        <f>3.1415*(H238/2)^2*J238</f>
        <v>6925.5648242580191</v>
      </c>
      <c r="S238" s="16">
        <f t="shared" si="38"/>
        <v>23.649563443575332</v>
      </c>
    </row>
    <row r="239" spans="5:19" ht="14.65" thickBot="1" x14ac:dyDescent="0.5">
      <c r="E239" s="13" t="s">
        <v>20</v>
      </c>
      <c r="H239" s="14">
        <v>6</v>
      </c>
      <c r="I239" s="26"/>
      <c r="J239" s="23">
        <f t="shared" si="39"/>
        <v>244.94897427831782</v>
      </c>
      <c r="K239" s="14" t="s">
        <v>22</v>
      </c>
      <c r="L239" s="24">
        <v>43207</v>
      </c>
      <c r="M239" s="24">
        <v>43214</v>
      </c>
      <c r="N239" s="21">
        <v>-109.65</v>
      </c>
      <c r="O239" s="21">
        <v>43.18</v>
      </c>
      <c r="Q239" s="16">
        <f>J239/H239</f>
        <v>40.824829046386306</v>
      </c>
      <c r="R239" s="16">
        <f>3.1415*(H239/2)^2*J239</f>
        <v>6925.5648242580191</v>
      </c>
      <c r="S239" s="16">
        <f t="shared" si="38"/>
        <v>23.649563443575332</v>
      </c>
    </row>
    <row r="240" spans="5:19" ht="14.65" thickBot="1" x14ac:dyDescent="0.5">
      <c r="E240" s="13" t="s">
        <v>20</v>
      </c>
      <c r="H240" s="14">
        <v>6</v>
      </c>
      <c r="I240" s="26"/>
      <c r="J240" s="23">
        <f t="shared" si="39"/>
        <v>244.94897427831782</v>
      </c>
      <c r="K240" s="14" t="s">
        <v>22</v>
      </c>
      <c r="L240" s="24">
        <v>43214</v>
      </c>
      <c r="M240" s="24">
        <v>43221</v>
      </c>
      <c r="N240" s="21">
        <v>-109.65</v>
      </c>
      <c r="O240" s="21">
        <v>43.18</v>
      </c>
      <c r="Q240" s="16">
        <f>J240/H240</f>
        <v>40.824829046386306</v>
      </c>
      <c r="R240" s="16">
        <f>3.1415*(H240/2)^2*J240</f>
        <v>6925.5648242580191</v>
      </c>
      <c r="S240" s="16">
        <f t="shared" si="38"/>
        <v>23.649563443575332</v>
      </c>
    </row>
    <row r="241" spans="5:19" ht="14.65" thickBot="1" x14ac:dyDescent="0.5">
      <c r="E241" s="13" t="s">
        <v>20</v>
      </c>
      <c r="H241" s="14">
        <v>6</v>
      </c>
      <c r="I241" s="26"/>
      <c r="J241" s="23">
        <f t="shared" si="39"/>
        <v>244.94897427831782</v>
      </c>
      <c r="K241" s="14" t="s">
        <v>22</v>
      </c>
      <c r="L241" s="24">
        <v>43228</v>
      </c>
      <c r="M241" s="24">
        <v>43235</v>
      </c>
      <c r="N241" s="21">
        <v>-109.65</v>
      </c>
      <c r="O241" s="21">
        <v>43.18</v>
      </c>
      <c r="Q241" s="16">
        <f>J241/H241</f>
        <v>40.824829046386306</v>
      </c>
      <c r="R241" s="16">
        <f>3.1415*(H241/2)^2*J241</f>
        <v>6925.5648242580191</v>
      </c>
      <c r="S241" s="16">
        <f t="shared" si="38"/>
        <v>23.649563443575332</v>
      </c>
    </row>
    <row r="242" spans="5:19" ht="14.65" thickBot="1" x14ac:dyDescent="0.5">
      <c r="E242" s="13" t="s">
        <v>20</v>
      </c>
      <c r="H242" s="14">
        <v>6</v>
      </c>
      <c r="I242" s="26"/>
      <c r="J242" s="23">
        <f t="shared" si="39"/>
        <v>244.94897427831782</v>
      </c>
      <c r="K242" s="14" t="s">
        <v>22</v>
      </c>
      <c r="L242" s="24">
        <v>43235</v>
      </c>
      <c r="M242" s="24">
        <v>43242</v>
      </c>
      <c r="N242" s="21">
        <v>-109.65</v>
      </c>
      <c r="O242" s="21">
        <v>43.18</v>
      </c>
      <c r="Q242" s="16">
        <f>J242/H242</f>
        <v>40.824829046386306</v>
      </c>
      <c r="R242" s="16">
        <f>3.1415*(H242/2)^2*J242</f>
        <v>6925.5648242580191</v>
      </c>
      <c r="S242" s="16">
        <f t="shared" si="38"/>
        <v>23.649563443575332</v>
      </c>
    </row>
    <row r="243" spans="5:19" ht="14.65" thickBot="1" x14ac:dyDescent="0.5">
      <c r="E243" s="13" t="s">
        <v>20</v>
      </c>
      <c r="H243" s="14">
        <v>6</v>
      </c>
      <c r="I243" s="26"/>
      <c r="J243" s="23">
        <f t="shared" si="39"/>
        <v>244.94897427831782</v>
      </c>
      <c r="K243" s="14" t="s">
        <v>22</v>
      </c>
      <c r="L243" s="24">
        <v>43242</v>
      </c>
      <c r="M243" s="24">
        <v>43249</v>
      </c>
      <c r="N243" s="21">
        <v>-109.65</v>
      </c>
      <c r="O243" s="21">
        <v>43.18</v>
      </c>
      <c r="Q243" s="16">
        <f>J243/H243</f>
        <v>40.824829046386306</v>
      </c>
      <c r="R243" s="16">
        <f>3.1415*(H243/2)^2*J243</f>
        <v>6925.5648242580191</v>
      </c>
      <c r="S243" s="16">
        <f t="shared" si="38"/>
        <v>23.649563443575332</v>
      </c>
    </row>
    <row r="244" spans="5:19" ht="14.65" thickBot="1" x14ac:dyDescent="0.5">
      <c r="E244" s="13" t="s">
        <v>20</v>
      </c>
      <c r="H244" s="14">
        <v>6</v>
      </c>
      <c r="I244" s="26"/>
      <c r="J244" s="23">
        <f t="shared" si="39"/>
        <v>244.94897427831782</v>
      </c>
      <c r="K244" s="14" t="s">
        <v>22</v>
      </c>
      <c r="L244" s="24">
        <v>43263</v>
      </c>
      <c r="M244" s="24">
        <v>43270</v>
      </c>
      <c r="N244" s="21">
        <v>-109.65</v>
      </c>
      <c r="O244" s="21">
        <v>43.18</v>
      </c>
      <c r="Q244" s="16">
        <f>J244/H244</f>
        <v>40.824829046386306</v>
      </c>
      <c r="R244" s="16">
        <f>3.1415*(H244/2)^2*J244</f>
        <v>6925.5648242580191</v>
      </c>
      <c r="S244" s="16">
        <f t="shared" si="38"/>
        <v>23.649563443575332</v>
      </c>
    </row>
    <row r="245" spans="5:19" ht="14.65" thickBot="1" x14ac:dyDescent="0.5">
      <c r="E245" s="13" t="s">
        <v>20</v>
      </c>
      <c r="H245" s="14">
        <v>6</v>
      </c>
      <c r="I245" s="26"/>
      <c r="J245" s="23">
        <f t="shared" si="39"/>
        <v>244.94897427831782</v>
      </c>
      <c r="K245" s="14" t="s">
        <v>22</v>
      </c>
      <c r="L245" s="24">
        <v>43277</v>
      </c>
      <c r="M245" s="24">
        <v>43285</v>
      </c>
      <c r="N245" s="21">
        <v>-109.65</v>
      </c>
      <c r="O245" s="21">
        <v>43.18</v>
      </c>
      <c r="Q245" s="16">
        <f>J245/H245</f>
        <v>40.824829046386306</v>
      </c>
      <c r="R245" s="16">
        <f>3.1415*(H245/2)^2*J245</f>
        <v>6925.5648242580191</v>
      </c>
      <c r="S245" s="16">
        <f t="shared" si="38"/>
        <v>23.649563443575332</v>
      </c>
    </row>
    <row r="246" spans="5:19" ht="14.65" thickBot="1" x14ac:dyDescent="0.5">
      <c r="E246" s="13" t="s">
        <v>20</v>
      </c>
      <c r="H246" s="14">
        <v>6</v>
      </c>
      <c r="I246" s="26"/>
      <c r="J246" s="23">
        <f t="shared" si="39"/>
        <v>244.94897427831782</v>
      </c>
      <c r="K246" s="14" t="s">
        <v>22</v>
      </c>
      <c r="L246" s="24">
        <v>43291</v>
      </c>
      <c r="M246" s="24">
        <v>43298</v>
      </c>
      <c r="N246" s="21">
        <v>-109.65</v>
      </c>
      <c r="O246" s="21">
        <v>43.18</v>
      </c>
      <c r="Q246" s="16">
        <f>J246/H246</f>
        <v>40.824829046386306</v>
      </c>
      <c r="R246" s="16">
        <f>3.1415*(H246/2)^2*J246</f>
        <v>6925.5648242580191</v>
      </c>
      <c r="S246" s="16">
        <f t="shared" si="38"/>
        <v>23.649563443575332</v>
      </c>
    </row>
    <row r="247" spans="5:19" ht="14.65" thickBot="1" x14ac:dyDescent="0.5">
      <c r="E247" s="13" t="s">
        <v>20</v>
      </c>
      <c r="H247" s="14">
        <v>6</v>
      </c>
      <c r="I247" s="26"/>
      <c r="J247" s="23">
        <f t="shared" si="39"/>
        <v>244.94897427831782</v>
      </c>
      <c r="K247" s="14" t="s">
        <v>22</v>
      </c>
      <c r="L247" s="24">
        <v>43298</v>
      </c>
      <c r="M247" s="24">
        <v>43305</v>
      </c>
      <c r="N247" s="21">
        <v>-109.65</v>
      </c>
      <c r="O247" s="21">
        <v>43.18</v>
      </c>
      <c r="Q247" s="16">
        <f>J247/H247</f>
        <v>40.824829046386306</v>
      </c>
      <c r="R247" s="16">
        <f>3.1415*(H247/2)^2*J247</f>
        <v>6925.5648242580191</v>
      </c>
      <c r="S247" s="16">
        <f t="shared" si="38"/>
        <v>23.649563443575332</v>
      </c>
    </row>
    <row r="248" spans="5:19" ht="14.65" thickBot="1" x14ac:dyDescent="0.5">
      <c r="E248" s="13" t="s">
        <v>20</v>
      </c>
      <c r="H248" s="14">
        <v>6</v>
      </c>
      <c r="I248" s="26"/>
      <c r="J248" s="23">
        <f t="shared" si="39"/>
        <v>244.94897427831782</v>
      </c>
      <c r="K248" s="14" t="s">
        <v>22</v>
      </c>
      <c r="L248" s="24">
        <v>43312</v>
      </c>
      <c r="M248" s="24">
        <v>43319</v>
      </c>
      <c r="N248" s="21">
        <v>-109.65</v>
      </c>
      <c r="O248" s="21">
        <v>43.18</v>
      </c>
      <c r="Q248" s="16">
        <f>J248/H248</f>
        <v>40.824829046386306</v>
      </c>
      <c r="R248" s="16">
        <f>3.1415*(H248/2)^2*J248</f>
        <v>6925.5648242580191</v>
      </c>
      <c r="S248" s="16">
        <f t="shared" si="38"/>
        <v>23.649563443575332</v>
      </c>
    </row>
    <row r="249" spans="5:19" ht="14.65" thickBot="1" x14ac:dyDescent="0.5">
      <c r="E249" s="13" t="s">
        <v>20</v>
      </c>
      <c r="H249" s="14">
        <v>6</v>
      </c>
      <c r="I249" s="26"/>
      <c r="J249" s="23">
        <f t="shared" si="39"/>
        <v>244.94897427831782</v>
      </c>
      <c r="K249" s="14" t="s">
        <v>22</v>
      </c>
      <c r="L249" s="24">
        <v>43326</v>
      </c>
      <c r="M249" s="24">
        <v>43333</v>
      </c>
      <c r="N249" s="21">
        <v>-109.65</v>
      </c>
      <c r="O249" s="21">
        <v>43.18</v>
      </c>
      <c r="Q249" s="16">
        <f>J249/H249</f>
        <v>40.824829046386306</v>
      </c>
      <c r="R249" s="16">
        <f>3.1415*(H249/2)^2*J249</f>
        <v>6925.5648242580191</v>
      </c>
      <c r="S249" s="16">
        <f t="shared" si="38"/>
        <v>23.649563443575332</v>
      </c>
    </row>
    <row r="250" spans="5:19" ht="14.65" thickBot="1" x14ac:dyDescent="0.5">
      <c r="E250" s="13" t="s">
        <v>20</v>
      </c>
      <c r="H250" s="14">
        <v>6</v>
      </c>
      <c r="I250" s="26"/>
      <c r="J250" s="23">
        <f t="shared" si="39"/>
        <v>244.94897427831782</v>
      </c>
      <c r="K250" s="14" t="s">
        <v>22</v>
      </c>
      <c r="L250" s="24">
        <v>43333</v>
      </c>
      <c r="M250" s="24">
        <v>43340</v>
      </c>
      <c r="N250" s="21">
        <v>-109.65</v>
      </c>
      <c r="O250" s="21">
        <v>43.18</v>
      </c>
      <c r="Q250" s="16">
        <f>J250/H250</f>
        <v>40.824829046386306</v>
      </c>
      <c r="R250" s="16">
        <f>3.1415*(H250/2)^2*J250</f>
        <v>6925.5648242580191</v>
      </c>
      <c r="S250" s="16">
        <f t="shared" ref="S250:S313" si="40">2 * (R250*3/(4*3.1415))^(1/3)</f>
        <v>23.649563443575332</v>
      </c>
    </row>
    <row r="251" spans="5:19" ht="14.65" thickBot="1" x14ac:dyDescent="0.5">
      <c r="E251" s="13" t="s">
        <v>20</v>
      </c>
      <c r="H251" s="14">
        <v>6</v>
      </c>
      <c r="I251" s="26"/>
      <c r="J251" s="23">
        <f t="shared" ref="J251:J314" si="41">SQRT(20*3000)</f>
        <v>244.94897427831782</v>
      </c>
      <c r="K251" s="14" t="s">
        <v>22</v>
      </c>
      <c r="L251" s="24">
        <v>42997</v>
      </c>
      <c r="M251" s="24">
        <v>43004</v>
      </c>
      <c r="N251" s="21">
        <v>-109.65</v>
      </c>
      <c r="O251" s="21">
        <v>43.18</v>
      </c>
      <c r="Q251" s="16">
        <f>J251/H251</f>
        <v>40.824829046386306</v>
      </c>
      <c r="R251" s="16">
        <f>3.1415*(H251/2)^2*J251</f>
        <v>6925.5648242580191</v>
      </c>
      <c r="S251" s="16">
        <f t="shared" si="40"/>
        <v>23.649563443575332</v>
      </c>
    </row>
    <row r="252" spans="5:19" ht="14.65" thickBot="1" x14ac:dyDescent="0.5">
      <c r="E252" s="13" t="s">
        <v>20</v>
      </c>
      <c r="H252" s="14">
        <v>6</v>
      </c>
      <c r="I252" s="26"/>
      <c r="J252" s="23">
        <f t="shared" si="41"/>
        <v>244.94897427831782</v>
      </c>
      <c r="K252" s="14" t="s">
        <v>22</v>
      </c>
      <c r="L252" s="24">
        <v>43368</v>
      </c>
      <c r="M252" s="24">
        <v>43375</v>
      </c>
      <c r="N252" s="21">
        <v>-109.65</v>
      </c>
      <c r="O252" s="21">
        <v>43.18</v>
      </c>
      <c r="Q252" s="16">
        <f>J252/H252</f>
        <v>40.824829046386306</v>
      </c>
      <c r="R252" s="16">
        <f>3.1415*(H252/2)^2*J252</f>
        <v>6925.5648242580191</v>
      </c>
      <c r="S252" s="16">
        <f t="shared" si="40"/>
        <v>23.649563443575332</v>
      </c>
    </row>
    <row r="253" spans="5:19" ht="14.65" thickBot="1" x14ac:dyDescent="0.5">
      <c r="E253" s="13" t="s">
        <v>20</v>
      </c>
      <c r="H253" s="14">
        <v>6</v>
      </c>
      <c r="I253" s="26"/>
      <c r="J253" s="23">
        <f t="shared" si="41"/>
        <v>244.94897427831782</v>
      </c>
      <c r="K253" s="14" t="s">
        <v>22</v>
      </c>
      <c r="L253" s="24">
        <v>43375</v>
      </c>
      <c r="M253" s="24">
        <v>43382</v>
      </c>
      <c r="N253" s="21">
        <v>-109.65</v>
      </c>
      <c r="O253" s="21">
        <v>43.18</v>
      </c>
      <c r="Q253" s="16">
        <f>J253/H253</f>
        <v>40.824829046386306</v>
      </c>
      <c r="R253" s="16">
        <f>3.1415*(H253/2)^2*J253</f>
        <v>6925.5648242580191</v>
      </c>
      <c r="S253" s="16">
        <f t="shared" si="40"/>
        <v>23.649563443575332</v>
      </c>
    </row>
    <row r="254" spans="5:19" ht="14.65" thickBot="1" x14ac:dyDescent="0.5">
      <c r="E254" s="13" t="s">
        <v>20</v>
      </c>
      <c r="H254" s="14">
        <v>6</v>
      </c>
      <c r="I254" s="26"/>
      <c r="J254" s="23">
        <f t="shared" si="41"/>
        <v>244.94897427831782</v>
      </c>
      <c r="K254" s="14" t="s">
        <v>22</v>
      </c>
      <c r="L254" s="24">
        <v>43382</v>
      </c>
      <c r="M254" s="24">
        <v>43389</v>
      </c>
      <c r="N254" s="21">
        <v>-109.65</v>
      </c>
      <c r="O254" s="21">
        <v>43.18</v>
      </c>
      <c r="Q254" s="16">
        <f>J254/H254</f>
        <v>40.824829046386306</v>
      </c>
      <c r="R254" s="16">
        <f>3.1415*(H254/2)^2*J254</f>
        <v>6925.5648242580191</v>
      </c>
      <c r="S254" s="16">
        <f t="shared" si="40"/>
        <v>23.649563443575332</v>
      </c>
    </row>
    <row r="255" spans="5:19" ht="14.65" thickBot="1" x14ac:dyDescent="0.5">
      <c r="E255" s="13" t="s">
        <v>20</v>
      </c>
      <c r="H255" s="14">
        <v>6</v>
      </c>
      <c r="I255" s="26"/>
      <c r="J255" s="23">
        <f t="shared" si="41"/>
        <v>244.94897427831782</v>
      </c>
      <c r="K255" s="14" t="s">
        <v>22</v>
      </c>
      <c r="L255" s="24">
        <v>43396</v>
      </c>
      <c r="M255" s="24">
        <v>43403</v>
      </c>
      <c r="N255" s="21">
        <v>-109.65</v>
      </c>
      <c r="O255" s="21">
        <v>43.18</v>
      </c>
      <c r="Q255" s="16">
        <f>J255/H255</f>
        <v>40.824829046386306</v>
      </c>
      <c r="R255" s="16">
        <f>3.1415*(H255/2)^2*J255</f>
        <v>6925.5648242580191</v>
      </c>
      <c r="S255" s="16">
        <f t="shared" si="40"/>
        <v>23.649563443575332</v>
      </c>
    </row>
    <row r="256" spans="5:19" ht="14.65" thickBot="1" x14ac:dyDescent="0.5">
      <c r="E256" s="13" t="s">
        <v>20</v>
      </c>
      <c r="H256" s="14">
        <v>6</v>
      </c>
      <c r="I256" s="26"/>
      <c r="J256" s="23">
        <f t="shared" si="41"/>
        <v>244.94897427831782</v>
      </c>
      <c r="K256" s="14" t="s">
        <v>22</v>
      </c>
      <c r="L256" s="24">
        <v>43054</v>
      </c>
      <c r="M256" s="24">
        <v>43060</v>
      </c>
      <c r="N256" s="21">
        <v>-109.65</v>
      </c>
      <c r="O256" s="21">
        <v>43.18</v>
      </c>
      <c r="Q256" s="16">
        <f>J256/H256</f>
        <v>40.824829046386306</v>
      </c>
      <c r="R256" s="16">
        <f>3.1415*(H256/2)^2*J256</f>
        <v>6925.5648242580191</v>
      </c>
      <c r="S256" s="16">
        <f t="shared" si="40"/>
        <v>23.649563443575332</v>
      </c>
    </row>
    <row r="257" spans="5:19" ht="14.65" thickBot="1" x14ac:dyDescent="0.5">
      <c r="E257" s="13" t="s">
        <v>20</v>
      </c>
      <c r="H257" s="14">
        <v>6</v>
      </c>
      <c r="I257" s="26"/>
      <c r="J257" s="23">
        <f t="shared" si="41"/>
        <v>244.94897427831782</v>
      </c>
      <c r="K257" s="14" t="s">
        <v>22</v>
      </c>
      <c r="L257" s="24">
        <v>43081</v>
      </c>
      <c r="M257" s="24">
        <v>43088</v>
      </c>
      <c r="N257" s="21">
        <v>-109.65</v>
      </c>
      <c r="O257" s="21">
        <v>43.18</v>
      </c>
      <c r="Q257" s="16">
        <f>J257/H257</f>
        <v>40.824829046386306</v>
      </c>
      <c r="R257" s="16">
        <f>3.1415*(H257/2)^2*J257</f>
        <v>6925.5648242580191</v>
      </c>
      <c r="S257" s="16">
        <f t="shared" si="40"/>
        <v>23.649563443575332</v>
      </c>
    </row>
    <row r="258" spans="5:19" ht="14.65" thickBot="1" x14ac:dyDescent="0.5">
      <c r="E258" s="13" t="s">
        <v>20</v>
      </c>
      <c r="H258" s="14">
        <v>6</v>
      </c>
      <c r="I258" s="26"/>
      <c r="J258" s="23">
        <f t="shared" si="41"/>
        <v>244.94897427831782</v>
      </c>
      <c r="K258" s="14" t="s">
        <v>22</v>
      </c>
      <c r="L258" s="24">
        <v>43088</v>
      </c>
      <c r="M258" s="24">
        <v>43095</v>
      </c>
      <c r="N258" s="21">
        <v>-109.65</v>
      </c>
      <c r="O258" s="21">
        <v>43.18</v>
      </c>
      <c r="Q258" s="16">
        <f>J258/H258</f>
        <v>40.824829046386306</v>
      </c>
      <c r="R258" s="16">
        <f>3.1415*(H258/2)^2*J258</f>
        <v>6925.5648242580191</v>
      </c>
      <c r="S258" s="16">
        <f t="shared" si="40"/>
        <v>23.649563443575332</v>
      </c>
    </row>
    <row r="259" spans="5:19" ht="14.65" thickBot="1" x14ac:dyDescent="0.5">
      <c r="E259" s="13" t="s">
        <v>20</v>
      </c>
      <c r="H259" s="14">
        <v>6</v>
      </c>
      <c r="I259" s="26"/>
      <c r="J259" s="23">
        <f t="shared" si="41"/>
        <v>244.94897427831782</v>
      </c>
      <c r="K259" s="14" t="s">
        <v>22</v>
      </c>
      <c r="L259" s="24">
        <v>43102</v>
      </c>
      <c r="M259" s="24">
        <v>43109</v>
      </c>
      <c r="N259" s="21">
        <v>-112.18</v>
      </c>
      <c r="O259" s="21">
        <v>37.6</v>
      </c>
      <c r="Q259" s="16">
        <f>J259/H259</f>
        <v>40.824829046386306</v>
      </c>
      <c r="R259" s="16">
        <f>3.1415*(H259/2)^2*J259</f>
        <v>6925.5648242580191</v>
      </c>
      <c r="S259" s="16">
        <f t="shared" si="40"/>
        <v>23.649563443575332</v>
      </c>
    </row>
    <row r="260" spans="5:19" ht="14.65" thickBot="1" x14ac:dyDescent="0.5">
      <c r="E260" s="13" t="s">
        <v>20</v>
      </c>
      <c r="H260" s="14">
        <v>6</v>
      </c>
      <c r="I260" s="26"/>
      <c r="J260" s="23">
        <f t="shared" si="41"/>
        <v>244.94897427831782</v>
      </c>
      <c r="K260" s="14" t="s">
        <v>22</v>
      </c>
      <c r="L260" s="24">
        <v>43109</v>
      </c>
      <c r="M260" s="24">
        <v>43116</v>
      </c>
      <c r="N260" s="21">
        <v>-112.18</v>
      </c>
      <c r="O260" s="21">
        <v>37.6</v>
      </c>
      <c r="Q260" s="16">
        <f>J260/H260</f>
        <v>40.824829046386306</v>
      </c>
      <c r="R260" s="16">
        <f>3.1415*(H260/2)^2*J260</f>
        <v>6925.5648242580191</v>
      </c>
      <c r="S260" s="16">
        <f t="shared" si="40"/>
        <v>23.649563443575332</v>
      </c>
    </row>
    <row r="261" spans="5:19" ht="14.65" thickBot="1" x14ac:dyDescent="0.5">
      <c r="E261" s="13" t="s">
        <v>20</v>
      </c>
      <c r="H261" s="14">
        <v>6</v>
      </c>
      <c r="I261" s="26"/>
      <c r="J261" s="23">
        <f t="shared" si="41"/>
        <v>244.94897427831782</v>
      </c>
      <c r="K261" s="14" t="s">
        <v>22</v>
      </c>
      <c r="L261" s="24">
        <v>43116</v>
      </c>
      <c r="M261" s="24">
        <v>43123</v>
      </c>
      <c r="N261" s="21">
        <v>-112.18</v>
      </c>
      <c r="O261" s="21">
        <v>37.6</v>
      </c>
      <c r="Q261" s="16">
        <f>J261/H261</f>
        <v>40.824829046386306</v>
      </c>
      <c r="R261" s="16">
        <f>3.1415*(H261/2)^2*J261</f>
        <v>6925.5648242580191</v>
      </c>
      <c r="S261" s="16">
        <f t="shared" si="40"/>
        <v>23.649563443575332</v>
      </c>
    </row>
    <row r="262" spans="5:19" ht="14.65" thickBot="1" x14ac:dyDescent="0.5">
      <c r="E262" s="13" t="s">
        <v>20</v>
      </c>
      <c r="H262" s="14">
        <v>6</v>
      </c>
      <c r="I262" s="26"/>
      <c r="J262" s="23">
        <f t="shared" si="41"/>
        <v>244.94897427831782</v>
      </c>
      <c r="K262" s="14" t="s">
        <v>22</v>
      </c>
      <c r="L262" s="24">
        <v>43138</v>
      </c>
      <c r="M262" s="24">
        <v>43144</v>
      </c>
      <c r="N262" s="21">
        <v>-112.18</v>
      </c>
      <c r="O262" s="21">
        <v>37.6</v>
      </c>
      <c r="Q262" s="16">
        <f>J262/H262</f>
        <v>40.824829046386306</v>
      </c>
      <c r="R262" s="16">
        <f>3.1415*(H262/2)^2*J262</f>
        <v>6925.5648242580191</v>
      </c>
      <c r="S262" s="16">
        <f t="shared" si="40"/>
        <v>23.649563443575332</v>
      </c>
    </row>
    <row r="263" spans="5:19" ht="14.65" thickBot="1" x14ac:dyDescent="0.5">
      <c r="E263" s="13" t="s">
        <v>20</v>
      </c>
      <c r="H263" s="14">
        <v>6</v>
      </c>
      <c r="I263" s="26"/>
      <c r="J263" s="23">
        <f t="shared" si="41"/>
        <v>244.94897427831782</v>
      </c>
      <c r="K263" s="14" t="s">
        <v>22</v>
      </c>
      <c r="L263" s="24">
        <v>43152</v>
      </c>
      <c r="M263" s="24">
        <v>43158</v>
      </c>
      <c r="N263" s="21">
        <v>-112.18</v>
      </c>
      <c r="O263" s="21">
        <v>37.6</v>
      </c>
      <c r="Q263" s="16">
        <f>J263/H263</f>
        <v>40.824829046386306</v>
      </c>
      <c r="R263" s="16">
        <f>3.1415*(H263/2)^2*J263</f>
        <v>6925.5648242580191</v>
      </c>
      <c r="S263" s="16">
        <f t="shared" si="40"/>
        <v>23.649563443575332</v>
      </c>
    </row>
    <row r="264" spans="5:19" ht="14.65" thickBot="1" x14ac:dyDescent="0.5">
      <c r="E264" s="13" t="s">
        <v>20</v>
      </c>
      <c r="H264" s="14">
        <v>6</v>
      </c>
      <c r="I264" s="26"/>
      <c r="J264" s="23">
        <f t="shared" si="41"/>
        <v>244.94897427831782</v>
      </c>
      <c r="K264" s="14" t="s">
        <v>22</v>
      </c>
      <c r="L264" s="24">
        <v>43165</v>
      </c>
      <c r="M264" s="24">
        <v>43172</v>
      </c>
      <c r="N264" s="21">
        <v>-112.18</v>
      </c>
      <c r="O264" s="21">
        <v>37.6</v>
      </c>
      <c r="Q264" s="16">
        <f>J264/H264</f>
        <v>40.824829046386306</v>
      </c>
      <c r="R264" s="16">
        <f>3.1415*(H264/2)^2*J264</f>
        <v>6925.5648242580191</v>
      </c>
      <c r="S264" s="16">
        <f t="shared" si="40"/>
        <v>23.649563443575332</v>
      </c>
    </row>
    <row r="265" spans="5:19" ht="14.65" thickBot="1" x14ac:dyDescent="0.5">
      <c r="E265" s="13" t="s">
        <v>20</v>
      </c>
      <c r="H265" s="14">
        <v>6</v>
      </c>
      <c r="I265" s="26"/>
      <c r="J265" s="23">
        <f t="shared" si="41"/>
        <v>244.94897427831782</v>
      </c>
      <c r="K265" s="14" t="s">
        <v>22</v>
      </c>
      <c r="L265" s="24">
        <v>43172</v>
      </c>
      <c r="M265" s="24">
        <v>43179</v>
      </c>
      <c r="N265" s="21">
        <v>-112.18</v>
      </c>
      <c r="O265" s="21">
        <v>37.6</v>
      </c>
      <c r="Q265" s="16">
        <f>J265/H265</f>
        <v>40.824829046386306</v>
      </c>
      <c r="R265" s="16">
        <f>3.1415*(H265/2)^2*J265</f>
        <v>6925.5648242580191</v>
      </c>
      <c r="S265" s="16">
        <f t="shared" si="40"/>
        <v>23.649563443575332</v>
      </c>
    </row>
    <row r="266" spans="5:19" ht="14.65" thickBot="1" x14ac:dyDescent="0.5">
      <c r="E266" s="13" t="s">
        <v>20</v>
      </c>
      <c r="H266" s="14">
        <v>6</v>
      </c>
      <c r="I266" s="26"/>
      <c r="J266" s="23">
        <f t="shared" si="41"/>
        <v>244.94897427831782</v>
      </c>
      <c r="K266" s="14" t="s">
        <v>22</v>
      </c>
      <c r="L266" s="24">
        <v>43194</v>
      </c>
      <c r="M266" s="24">
        <v>43200</v>
      </c>
      <c r="N266" s="21">
        <v>-112.18</v>
      </c>
      <c r="O266" s="21">
        <v>37.6</v>
      </c>
      <c r="Q266" s="16">
        <f>J266/H266</f>
        <v>40.824829046386306</v>
      </c>
      <c r="R266" s="16">
        <f>3.1415*(H266/2)^2*J266</f>
        <v>6925.5648242580191</v>
      </c>
      <c r="S266" s="16">
        <f t="shared" si="40"/>
        <v>23.649563443575332</v>
      </c>
    </row>
    <row r="267" spans="5:19" ht="14.65" thickBot="1" x14ac:dyDescent="0.5">
      <c r="E267" s="13" t="s">
        <v>20</v>
      </c>
      <c r="H267" s="14">
        <v>6</v>
      </c>
      <c r="I267" s="26"/>
      <c r="J267" s="23">
        <f t="shared" si="41"/>
        <v>244.94897427831782</v>
      </c>
      <c r="K267" s="14" t="s">
        <v>22</v>
      </c>
      <c r="L267" s="24">
        <v>43207</v>
      </c>
      <c r="M267" s="24">
        <v>43214</v>
      </c>
      <c r="N267" s="21">
        <v>-112.18</v>
      </c>
      <c r="O267" s="21">
        <v>37.6</v>
      </c>
      <c r="Q267" s="16">
        <f>J267/H267</f>
        <v>40.824829046386306</v>
      </c>
      <c r="R267" s="16">
        <f>3.1415*(H267/2)^2*J267</f>
        <v>6925.5648242580191</v>
      </c>
      <c r="S267" s="16">
        <f t="shared" si="40"/>
        <v>23.649563443575332</v>
      </c>
    </row>
    <row r="268" spans="5:19" ht="14.65" thickBot="1" x14ac:dyDescent="0.5">
      <c r="E268" s="13" t="s">
        <v>20</v>
      </c>
      <c r="H268" s="14">
        <v>6</v>
      </c>
      <c r="I268" s="26"/>
      <c r="J268" s="23">
        <f t="shared" si="41"/>
        <v>244.94897427831782</v>
      </c>
      <c r="K268" s="14" t="s">
        <v>22</v>
      </c>
      <c r="L268" s="24">
        <v>43214</v>
      </c>
      <c r="M268" s="24">
        <v>43221</v>
      </c>
      <c r="N268" s="21">
        <v>-112.18</v>
      </c>
      <c r="O268" s="21">
        <v>37.6</v>
      </c>
      <c r="Q268" s="16">
        <f>J268/H268</f>
        <v>40.824829046386306</v>
      </c>
      <c r="R268" s="16">
        <f>3.1415*(H268/2)^2*J268</f>
        <v>6925.5648242580191</v>
      </c>
      <c r="S268" s="16">
        <f t="shared" si="40"/>
        <v>23.649563443575332</v>
      </c>
    </row>
    <row r="269" spans="5:19" ht="14.65" thickBot="1" x14ac:dyDescent="0.5">
      <c r="E269" s="13" t="s">
        <v>20</v>
      </c>
      <c r="H269" s="14">
        <v>6</v>
      </c>
      <c r="I269" s="26"/>
      <c r="J269" s="23">
        <f t="shared" si="41"/>
        <v>244.94897427831782</v>
      </c>
      <c r="K269" s="14" t="s">
        <v>22</v>
      </c>
      <c r="L269" s="24">
        <v>43284</v>
      </c>
      <c r="M269" s="24">
        <v>43291</v>
      </c>
      <c r="N269" s="21">
        <v>-112.18</v>
      </c>
      <c r="O269" s="21">
        <v>37.6</v>
      </c>
      <c r="Q269" s="16">
        <f>J269/H269</f>
        <v>40.824829046386306</v>
      </c>
      <c r="R269" s="16">
        <f>3.1415*(H269/2)^2*J269</f>
        <v>6925.5648242580191</v>
      </c>
      <c r="S269" s="16">
        <f t="shared" si="40"/>
        <v>23.649563443575332</v>
      </c>
    </row>
    <row r="270" spans="5:19" ht="14.65" thickBot="1" x14ac:dyDescent="0.5">
      <c r="E270" s="13" t="s">
        <v>20</v>
      </c>
      <c r="H270" s="14">
        <v>6</v>
      </c>
      <c r="I270" s="26"/>
      <c r="J270" s="23">
        <f t="shared" si="41"/>
        <v>244.94897427831782</v>
      </c>
      <c r="K270" s="14" t="s">
        <v>22</v>
      </c>
      <c r="L270" s="24">
        <v>43291</v>
      </c>
      <c r="M270" s="24">
        <v>43298</v>
      </c>
      <c r="N270" s="21">
        <v>-112.18</v>
      </c>
      <c r="O270" s="21">
        <v>37.6</v>
      </c>
      <c r="Q270" s="16">
        <f>J270/H270</f>
        <v>40.824829046386306</v>
      </c>
      <c r="R270" s="16">
        <f>3.1415*(H270/2)^2*J270</f>
        <v>6925.5648242580191</v>
      </c>
      <c r="S270" s="16">
        <f t="shared" si="40"/>
        <v>23.649563443575332</v>
      </c>
    </row>
    <row r="271" spans="5:19" ht="14.65" thickBot="1" x14ac:dyDescent="0.5">
      <c r="E271" s="13" t="s">
        <v>20</v>
      </c>
      <c r="H271" s="14">
        <v>6</v>
      </c>
      <c r="I271" s="26"/>
      <c r="J271" s="23">
        <f t="shared" si="41"/>
        <v>244.94897427831782</v>
      </c>
      <c r="K271" s="14" t="s">
        <v>22</v>
      </c>
      <c r="L271" s="24">
        <v>43298</v>
      </c>
      <c r="M271" s="24">
        <v>43305</v>
      </c>
      <c r="N271" s="21">
        <v>-112.18</v>
      </c>
      <c r="O271" s="21">
        <v>37.6</v>
      </c>
      <c r="Q271" s="16">
        <f>J271/H271</f>
        <v>40.824829046386306</v>
      </c>
      <c r="R271" s="16">
        <f>3.1415*(H271/2)^2*J271</f>
        <v>6925.5648242580191</v>
      </c>
      <c r="S271" s="16">
        <f t="shared" si="40"/>
        <v>23.649563443575332</v>
      </c>
    </row>
    <row r="272" spans="5:19" ht="14.65" thickBot="1" x14ac:dyDescent="0.5">
      <c r="E272" s="13" t="s">
        <v>20</v>
      </c>
      <c r="H272" s="14">
        <v>6</v>
      </c>
      <c r="I272" s="26"/>
      <c r="J272" s="23">
        <f t="shared" si="41"/>
        <v>244.94897427831782</v>
      </c>
      <c r="K272" s="14" t="s">
        <v>22</v>
      </c>
      <c r="L272" s="24">
        <v>43305</v>
      </c>
      <c r="M272" s="24">
        <v>43312</v>
      </c>
      <c r="N272" s="21">
        <v>-112.18</v>
      </c>
      <c r="O272" s="21">
        <v>37.6</v>
      </c>
      <c r="Q272" s="16">
        <f>J272/H272</f>
        <v>40.824829046386306</v>
      </c>
      <c r="R272" s="16">
        <f>3.1415*(H272/2)^2*J272</f>
        <v>6925.5648242580191</v>
      </c>
      <c r="S272" s="16">
        <f t="shared" si="40"/>
        <v>23.649563443575332</v>
      </c>
    </row>
    <row r="273" spans="5:19" ht="14.65" thickBot="1" x14ac:dyDescent="0.5">
      <c r="E273" s="13" t="s">
        <v>20</v>
      </c>
      <c r="H273" s="14">
        <v>6</v>
      </c>
      <c r="I273" s="26"/>
      <c r="J273" s="23">
        <f t="shared" si="41"/>
        <v>244.94897427831782</v>
      </c>
      <c r="K273" s="14" t="s">
        <v>22</v>
      </c>
      <c r="L273" s="24">
        <v>43319</v>
      </c>
      <c r="M273" s="24">
        <v>43326</v>
      </c>
      <c r="N273" s="21">
        <v>-112.18</v>
      </c>
      <c r="O273" s="21">
        <v>37.6</v>
      </c>
      <c r="Q273" s="16">
        <f>J273/H273</f>
        <v>40.824829046386306</v>
      </c>
      <c r="R273" s="16">
        <f>3.1415*(H273/2)^2*J273</f>
        <v>6925.5648242580191</v>
      </c>
      <c r="S273" s="16">
        <f t="shared" si="40"/>
        <v>23.649563443575332</v>
      </c>
    </row>
    <row r="274" spans="5:19" ht="14.65" thickBot="1" x14ac:dyDescent="0.5">
      <c r="E274" s="13" t="s">
        <v>20</v>
      </c>
      <c r="H274" s="14">
        <v>6</v>
      </c>
      <c r="I274" s="26"/>
      <c r="J274" s="23">
        <f t="shared" si="41"/>
        <v>244.94897427831782</v>
      </c>
      <c r="K274" s="14" t="s">
        <v>22</v>
      </c>
      <c r="L274" s="24">
        <v>43326</v>
      </c>
      <c r="M274" s="24">
        <v>43333</v>
      </c>
      <c r="N274" s="21">
        <v>-112.18</v>
      </c>
      <c r="O274" s="21">
        <v>37.6</v>
      </c>
      <c r="Q274" s="16">
        <f>J274/H274</f>
        <v>40.824829046386306</v>
      </c>
      <c r="R274" s="16">
        <f>3.1415*(H274/2)^2*J274</f>
        <v>6925.5648242580191</v>
      </c>
      <c r="S274" s="16">
        <f t="shared" si="40"/>
        <v>23.649563443575332</v>
      </c>
    </row>
    <row r="275" spans="5:19" ht="14.65" thickBot="1" x14ac:dyDescent="0.5">
      <c r="E275" s="13" t="s">
        <v>20</v>
      </c>
      <c r="H275" s="14">
        <v>6</v>
      </c>
      <c r="I275" s="26"/>
      <c r="J275" s="23">
        <f t="shared" si="41"/>
        <v>244.94897427831782</v>
      </c>
      <c r="K275" s="14" t="s">
        <v>22</v>
      </c>
      <c r="L275" s="24">
        <v>43333</v>
      </c>
      <c r="M275" s="24">
        <v>43340</v>
      </c>
      <c r="N275" s="21">
        <v>-112.18</v>
      </c>
      <c r="O275" s="21">
        <v>37.6</v>
      </c>
      <c r="Q275" s="16">
        <f>J275/H275</f>
        <v>40.824829046386306</v>
      </c>
      <c r="R275" s="16">
        <f>3.1415*(H275/2)^2*J275</f>
        <v>6925.5648242580191</v>
      </c>
      <c r="S275" s="16">
        <f t="shared" si="40"/>
        <v>23.649563443575332</v>
      </c>
    </row>
    <row r="276" spans="5:19" ht="14.65" thickBot="1" x14ac:dyDescent="0.5">
      <c r="E276" s="13" t="s">
        <v>20</v>
      </c>
      <c r="H276" s="14">
        <v>6</v>
      </c>
      <c r="I276" s="26"/>
      <c r="J276" s="23">
        <f t="shared" si="41"/>
        <v>244.94897427831782</v>
      </c>
      <c r="K276" s="14" t="s">
        <v>22</v>
      </c>
      <c r="L276" s="24">
        <v>43347</v>
      </c>
      <c r="M276" s="24">
        <v>43354</v>
      </c>
      <c r="N276" s="21">
        <v>-112.18</v>
      </c>
      <c r="O276" s="21">
        <v>37.6</v>
      </c>
      <c r="Q276" s="16">
        <f>J276/H276</f>
        <v>40.824829046386306</v>
      </c>
      <c r="R276" s="16">
        <f>3.1415*(H276/2)^2*J276</f>
        <v>6925.5648242580191</v>
      </c>
      <c r="S276" s="16">
        <f t="shared" si="40"/>
        <v>23.649563443575332</v>
      </c>
    </row>
    <row r="277" spans="5:19" ht="14.65" thickBot="1" x14ac:dyDescent="0.5">
      <c r="E277" s="13" t="s">
        <v>20</v>
      </c>
      <c r="H277" s="14">
        <v>6</v>
      </c>
      <c r="I277" s="26"/>
      <c r="J277" s="23">
        <f t="shared" si="41"/>
        <v>244.94897427831782</v>
      </c>
      <c r="K277" s="14" t="s">
        <v>22</v>
      </c>
      <c r="L277" s="24">
        <v>43368</v>
      </c>
      <c r="M277" s="24">
        <v>43375</v>
      </c>
      <c r="N277" s="21">
        <v>-112.18</v>
      </c>
      <c r="O277" s="21">
        <v>37.6</v>
      </c>
      <c r="Q277" s="16">
        <f>J277/H277</f>
        <v>40.824829046386306</v>
      </c>
      <c r="R277" s="16">
        <f>3.1415*(H277/2)^2*J277</f>
        <v>6925.5648242580191</v>
      </c>
      <c r="S277" s="16">
        <f t="shared" si="40"/>
        <v>23.649563443575332</v>
      </c>
    </row>
    <row r="278" spans="5:19" ht="14.65" thickBot="1" x14ac:dyDescent="0.5">
      <c r="E278" s="13" t="s">
        <v>20</v>
      </c>
      <c r="H278" s="14">
        <v>6</v>
      </c>
      <c r="I278" s="26"/>
      <c r="J278" s="23">
        <f t="shared" si="41"/>
        <v>244.94897427831782</v>
      </c>
      <c r="K278" s="14" t="s">
        <v>22</v>
      </c>
      <c r="L278" s="24">
        <v>43369</v>
      </c>
      <c r="M278" s="24">
        <v>43011</v>
      </c>
      <c r="N278" s="21">
        <v>-112.18</v>
      </c>
      <c r="O278" s="21">
        <v>37.6</v>
      </c>
      <c r="Q278" s="16">
        <f>J278/H278</f>
        <v>40.824829046386306</v>
      </c>
      <c r="R278" s="16">
        <f>3.1415*(H278/2)^2*J278</f>
        <v>6925.5648242580191</v>
      </c>
      <c r="S278" s="16">
        <f t="shared" si="40"/>
        <v>23.649563443575332</v>
      </c>
    </row>
    <row r="279" spans="5:19" ht="14.65" thickBot="1" x14ac:dyDescent="0.5">
      <c r="E279" s="13" t="s">
        <v>20</v>
      </c>
      <c r="H279" s="14">
        <v>6</v>
      </c>
      <c r="I279" s="26"/>
      <c r="J279" s="23">
        <f t="shared" si="41"/>
        <v>244.94897427831782</v>
      </c>
      <c r="K279" s="14" t="s">
        <v>22</v>
      </c>
      <c r="L279" s="24">
        <v>43375</v>
      </c>
      <c r="M279" s="24">
        <v>43382</v>
      </c>
      <c r="N279" s="21">
        <v>-112.18</v>
      </c>
      <c r="O279" s="21">
        <v>37.6</v>
      </c>
      <c r="Q279" s="16">
        <f>J279/H279</f>
        <v>40.824829046386306</v>
      </c>
      <c r="R279" s="16">
        <f>3.1415*(H279/2)^2*J279</f>
        <v>6925.5648242580191</v>
      </c>
      <c r="S279" s="16">
        <f t="shared" si="40"/>
        <v>23.649563443575332</v>
      </c>
    </row>
    <row r="280" spans="5:19" ht="14.65" thickBot="1" x14ac:dyDescent="0.5">
      <c r="E280" s="13" t="s">
        <v>20</v>
      </c>
      <c r="H280" s="14">
        <v>6</v>
      </c>
      <c r="I280" s="26"/>
      <c r="J280" s="23">
        <f t="shared" si="41"/>
        <v>244.94897427831782</v>
      </c>
      <c r="K280" s="14" t="s">
        <v>22</v>
      </c>
      <c r="L280" s="24">
        <v>43382</v>
      </c>
      <c r="M280" s="24">
        <v>43389</v>
      </c>
      <c r="N280" s="21">
        <v>-112.18</v>
      </c>
      <c r="O280" s="21">
        <v>37.6</v>
      </c>
      <c r="Q280" s="16">
        <f>J280/H280</f>
        <v>40.824829046386306</v>
      </c>
      <c r="R280" s="16">
        <f>3.1415*(H280/2)^2*J280</f>
        <v>6925.5648242580191</v>
      </c>
      <c r="S280" s="16">
        <f t="shared" si="40"/>
        <v>23.649563443575332</v>
      </c>
    </row>
    <row r="281" spans="5:19" ht="14.65" thickBot="1" x14ac:dyDescent="0.5">
      <c r="E281" s="13" t="s">
        <v>20</v>
      </c>
      <c r="H281" s="14">
        <v>6</v>
      </c>
      <c r="I281" s="26"/>
      <c r="J281" s="23">
        <f t="shared" si="41"/>
        <v>244.94897427831782</v>
      </c>
      <c r="K281" s="14" t="s">
        <v>22</v>
      </c>
      <c r="L281" s="24">
        <v>43389</v>
      </c>
      <c r="M281" s="24">
        <v>43396</v>
      </c>
      <c r="N281" s="21">
        <v>-112.18</v>
      </c>
      <c r="O281" s="21">
        <v>37.6</v>
      </c>
      <c r="Q281" s="16">
        <f>J281/H281</f>
        <v>40.824829046386306</v>
      </c>
      <c r="R281" s="16">
        <f>3.1415*(H281/2)^2*J281</f>
        <v>6925.5648242580191</v>
      </c>
      <c r="S281" s="16">
        <f t="shared" si="40"/>
        <v>23.649563443575332</v>
      </c>
    </row>
    <row r="282" spans="5:19" ht="14.65" thickBot="1" x14ac:dyDescent="0.5">
      <c r="E282" s="13" t="s">
        <v>20</v>
      </c>
      <c r="H282" s="14">
        <v>6</v>
      </c>
      <c r="I282" s="26"/>
      <c r="J282" s="23">
        <f t="shared" si="41"/>
        <v>244.94897427831782</v>
      </c>
      <c r="K282" s="14" t="s">
        <v>22</v>
      </c>
      <c r="L282" s="24">
        <v>43453</v>
      </c>
      <c r="M282" s="24">
        <v>43095</v>
      </c>
      <c r="N282" s="21">
        <v>-112.18</v>
      </c>
      <c r="O282" s="21">
        <v>37.6</v>
      </c>
      <c r="Q282" s="16">
        <f>J282/H282</f>
        <v>40.824829046386306</v>
      </c>
      <c r="R282" s="16">
        <f>3.1415*(H282/2)^2*J282</f>
        <v>6925.5648242580191</v>
      </c>
      <c r="S282" s="16">
        <f t="shared" si="40"/>
        <v>23.649563443575332</v>
      </c>
    </row>
    <row r="283" spans="5:19" ht="14.65" thickBot="1" x14ac:dyDescent="0.5">
      <c r="E283" s="13" t="s">
        <v>20</v>
      </c>
      <c r="H283" s="14">
        <v>6</v>
      </c>
      <c r="I283" s="26"/>
      <c r="J283" s="23">
        <f t="shared" si="41"/>
        <v>244.94897427831782</v>
      </c>
      <c r="K283" s="14" t="s">
        <v>22</v>
      </c>
      <c r="L283" s="24">
        <v>43102</v>
      </c>
      <c r="M283" s="24">
        <v>43109</v>
      </c>
      <c r="N283" s="21">
        <v>-106.91</v>
      </c>
      <c r="O283" s="21">
        <v>38.799999999999997</v>
      </c>
      <c r="Q283" s="16">
        <f>J283/H283</f>
        <v>40.824829046386306</v>
      </c>
      <c r="R283" s="16">
        <f>3.1415*(H283/2)^2*J283</f>
        <v>6925.5648242580191</v>
      </c>
      <c r="S283" s="16">
        <f t="shared" si="40"/>
        <v>23.649563443575332</v>
      </c>
    </row>
    <row r="284" spans="5:19" ht="14.65" thickBot="1" x14ac:dyDescent="0.5">
      <c r="E284" s="13" t="s">
        <v>20</v>
      </c>
      <c r="H284" s="14">
        <v>6</v>
      </c>
      <c r="I284" s="26"/>
      <c r="J284" s="23">
        <f t="shared" si="41"/>
        <v>244.94897427831782</v>
      </c>
      <c r="K284" s="14" t="s">
        <v>22</v>
      </c>
      <c r="L284" s="24">
        <v>43109</v>
      </c>
      <c r="M284" s="24">
        <v>43116</v>
      </c>
      <c r="N284" s="21">
        <v>-106.91</v>
      </c>
      <c r="O284" s="21">
        <v>38.799999999999997</v>
      </c>
      <c r="Q284" s="16">
        <f>J284/H284</f>
        <v>40.824829046386306</v>
      </c>
      <c r="R284" s="16">
        <f>3.1415*(H284/2)^2*J284</f>
        <v>6925.5648242580191</v>
      </c>
      <c r="S284" s="16">
        <f t="shared" si="40"/>
        <v>23.649563443575332</v>
      </c>
    </row>
    <row r="285" spans="5:19" ht="14.65" thickBot="1" x14ac:dyDescent="0.5">
      <c r="E285" s="13" t="s">
        <v>20</v>
      </c>
      <c r="H285" s="14">
        <v>6</v>
      </c>
      <c r="I285" s="26"/>
      <c r="J285" s="23">
        <f t="shared" si="41"/>
        <v>244.94897427831782</v>
      </c>
      <c r="K285" s="14" t="s">
        <v>22</v>
      </c>
      <c r="L285" s="24">
        <v>43130</v>
      </c>
      <c r="M285" s="24">
        <v>43137</v>
      </c>
      <c r="N285" s="21">
        <v>-106.91</v>
      </c>
      <c r="O285" s="21">
        <v>38.799999999999997</v>
      </c>
      <c r="Q285" s="16">
        <f>J285/H285</f>
        <v>40.824829046386306</v>
      </c>
      <c r="R285" s="16">
        <f>3.1415*(H285/2)^2*J285</f>
        <v>6925.5648242580191</v>
      </c>
      <c r="S285" s="16">
        <f t="shared" si="40"/>
        <v>23.649563443575332</v>
      </c>
    </row>
    <row r="286" spans="5:19" ht="14.65" thickBot="1" x14ac:dyDescent="0.5">
      <c r="E286" s="13" t="s">
        <v>20</v>
      </c>
      <c r="H286" s="14">
        <v>6</v>
      </c>
      <c r="I286" s="26"/>
      <c r="J286" s="23">
        <f t="shared" si="41"/>
        <v>244.94897427831782</v>
      </c>
      <c r="K286" s="14" t="s">
        <v>22</v>
      </c>
      <c r="L286" s="24">
        <v>43137</v>
      </c>
      <c r="M286" s="24">
        <v>43144</v>
      </c>
      <c r="N286" s="21">
        <v>-106.91</v>
      </c>
      <c r="O286" s="21">
        <v>38.799999999999997</v>
      </c>
      <c r="Q286" s="16">
        <f>J286/H286</f>
        <v>40.824829046386306</v>
      </c>
      <c r="R286" s="16">
        <f>3.1415*(H286/2)^2*J286</f>
        <v>6925.5648242580191</v>
      </c>
      <c r="S286" s="16">
        <f t="shared" si="40"/>
        <v>23.649563443575332</v>
      </c>
    </row>
    <row r="287" spans="5:19" ht="14.65" thickBot="1" x14ac:dyDescent="0.5">
      <c r="E287" s="13" t="s">
        <v>20</v>
      </c>
      <c r="H287" s="14">
        <v>6</v>
      </c>
      <c r="I287" s="26"/>
      <c r="J287" s="23">
        <f t="shared" si="41"/>
        <v>244.94897427831782</v>
      </c>
      <c r="K287" s="14" t="s">
        <v>22</v>
      </c>
      <c r="L287" s="24">
        <v>43144</v>
      </c>
      <c r="M287" s="24">
        <v>43151</v>
      </c>
      <c r="N287" s="21">
        <v>-106.91</v>
      </c>
      <c r="O287" s="21">
        <v>38.799999999999997</v>
      </c>
      <c r="Q287" s="16">
        <f>J287/H287</f>
        <v>40.824829046386306</v>
      </c>
      <c r="R287" s="16">
        <f>3.1415*(H287/2)^2*J287</f>
        <v>6925.5648242580191</v>
      </c>
      <c r="S287" s="16">
        <f t="shared" si="40"/>
        <v>23.649563443575332</v>
      </c>
    </row>
    <row r="288" spans="5:19" ht="14.65" thickBot="1" x14ac:dyDescent="0.5">
      <c r="E288" s="13" t="s">
        <v>20</v>
      </c>
      <c r="H288" s="14">
        <v>6</v>
      </c>
      <c r="I288" s="26"/>
      <c r="J288" s="23">
        <f t="shared" si="41"/>
        <v>244.94897427831782</v>
      </c>
      <c r="K288" s="14" t="s">
        <v>22</v>
      </c>
      <c r="L288" s="24">
        <v>43151</v>
      </c>
      <c r="M288" s="24">
        <v>43158</v>
      </c>
      <c r="N288" s="21">
        <v>-106.91</v>
      </c>
      <c r="O288" s="21">
        <v>38.799999999999997</v>
      </c>
      <c r="Q288" s="16">
        <f>J288/H288</f>
        <v>40.824829046386306</v>
      </c>
      <c r="R288" s="16">
        <f>3.1415*(H288/2)^2*J288</f>
        <v>6925.5648242580191</v>
      </c>
      <c r="S288" s="16">
        <f t="shared" si="40"/>
        <v>23.649563443575332</v>
      </c>
    </row>
    <row r="289" spans="5:19" ht="14.65" thickBot="1" x14ac:dyDescent="0.5">
      <c r="E289" s="13" t="s">
        <v>20</v>
      </c>
      <c r="H289" s="14">
        <v>6</v>
      </c>
      <c r="I289" s="26"/>
      <c r="J289" s="23">
        <f t="shared" si="41"/>
        <v>244.94897427831782</v>
      </c>
      <c r="K289" s="14" t="s">
        <v>22</v>
      </c>
      <c r="L289" s="24">
        <v>43172</v>
      </c>
      <c r="M289" s="24">
        <v>43179</v>
      </c>
      <c r="N289" s="21">
        <v>-106.91</v>
      </c>
      <c r="O289" s="21">
        <v>38.799999999999997</v>
      </c>
      <c r="Q289" s="16">
        <f>J289/H289</f>
        <v>40.824829046386306</v>
      </c>
      <c r="R289" s="16">
        <f>3.1415*(H289/2)^2*J289</f>
        <v>6925.5648242580191</v>
      </c>
      <c r="S289" s="16">
        <f t="shared" si="40"/>
        <v>23.649563443575332</v>
      </c>
    </row>
    <row r="290" spans="5:19" ht="14.65" thickBot="1" x14ac:dyDescent="0.5">
      <c r="E290" s="13" t="s">
        <v>20</v>
      </c>
      <c r="H290" s="14">
        <v>6</v>
      </c>
      <c r="I290" s="26"/>
      <c r="J290" s="23">
        <f t="shared" si="41"/>
        <v>244.94897427831782</v>
      </c>
      <c r="K290" s="14" t="s">
        <v>22</v>
      </c>
      <c r="L290" s="24">
        <v>43179</v>
      </c>
      <c r="M290" s="24">
        <v>43186</v>
      </c>
      <c r="N290" s="21">
        <v>-106.91</v>
      </c>
      <c r="O290" s="21">
        <v>38.799999999999997</v>
      </c>
      <c r="Q290" s="16">
        <f>J290/H290</f>
        <v>40.824829046386306</v>
      </c>
      <c r="R290" s="16">
        <f>3.1415*(H290/2)^2*J290</f>
        <v>6925.5648242580191</v>
      </c>
      <c r="S290" s="16">
        <f t="shared" si="40"/>
        <v>23.649563443575332</v>
      </c>
    </row>
    <row r="291" spans="5:19" ht="14.65" thickBot="1" x14ac:dyDescent="0.5">
      <c r="E291" s="13" t="s">
        <v>20</v>
      </c>
      <c r="H291" s="14">
        <v>6</v>
      </c>
      <c r="I291" s="26"/>
      <c r="J291" s="23">
        <f t="shared" si="41"/>
        <v>244.94897427831782</v>
      </c>
      <c r="K291" s="14" t="s">
        <v>22</v>
      </c>
      <c r="L291" s="24">
        <v>43186</v>
      </c>
      <c r="M291" s="24">
        <v>43193</v>
      </c>
      <c r="N291" s="21">
        <v>-106.91</v>
      </c>
      <c r="O291" s="21">
        <v>38.799999999999997</v>
      </c>
      <c r="Q291" s="16">
        <f>J291/H291</f>
        <v>40.824829046386306</v>
      </c>
      <c r="R291" s="16">
        <f>3.1415*(H291/2)^2*J291</f>
        <v>6925.5648242580191</v>
      </c>
      <c r="S291" s="16">
        <f t="shared" si="40"/>
        <v>23.649563443575332</v>
      </c>
    </row>
    <row r="292" spans="5:19" ht="14.65" thickBot="1" x14ac:dyDescent="0.5">
      <c r="E292" s="13" t="s">
        <v>20</v>
      </c>
      <c r="H292" s="14">
        <v>6</v>
      </c>
      <c r="I292" s="26"/>
      <c r="J292" s="23">
        <f t="shared" si="41"/>
        <v>244.94897427831782</v>
      </c>
      <c r="K292" s="14" t="s">
        <v>22</v>
      </c>
      <c r="L292" s="24">
        <v>43193</v>
      </c>
      <c r="M292" s="24">
        <v>43200</v>
      </c>
      <c r="N292" s="21">
        <v>-106.91</v>
      </c>
      <c r="O292" s="21">
        <v>38.799999999999997</v>
      </c>
      <c r="Q292" s="16">
        <f>J292/H292</f>
        <v>40.824829046386306</v>
      </c>
      <c r="R292" s="16">
        <f>3.1415*(H292/2)^2*J292</f>
        <v>6925.5648242580191</v>
      </c>
      <c r="S292" s="16">
        <f t="shared" si="40"/>
        <v>23.649563443575332</v>
      </c>
    </row>
    <row r="293" spans="5:19" ht="14.65" thickBot="1" x14ac:dyDescent="0.5">
      <c r="E293" s="13" t="s">
        <v>20</v>
      </c>
      <c r="H293" s="14">
        <v>6</v>
      </c>
      <c r="I293" s="26"/>
      <c r="J293" s="23">
        <f t="shared" si="41"/>
        <v>244.94897427831782</v>
      </c>
      <c r="K293" s="14" t="s">
        <v>22</v>
      </c>
      <c r="L293" s="24">
        <v>43207</v>
      </c>
      <c r="M293" s="24">
        <v>43214</v>
      </c>
      <c r="N293" s="21">
        <v>-106.91</v>
      </c>
      <c r="O293" s="21">
        <v>38.799999999999997</v>
      </c>
      <c r="Q293" s="16">
        <f>J293/H293</f>
        <v>40.824829046386306</v>
      </c>
      <c r="R293" s="16">
        <f>3.1415*(H293/2)^2*J293</f>
        <v>6925.5648242580191</v>
      </c>
      <c r="S293" s="16">
        <f t="shared" si="40"/>
        <v>23.649563443575332</v>
      </c>
    </row>
    <row r="294" spans="5:19" ht="14.65" thickBot="1" x14ac:dyDescent="0.5">
      <c r="E294" s="13" t="s">
        <v>20</v>
      </c>
      <c r="H294" s="14">
        <v>6</v>
      </c>
      <c r="I294" s="26"/>
      <c r="J294" s="23">
        <f t="shared" si="41"/>
        <v>244.94897427831782</v>
      </c>
      <c r="K294" s="14" t="s">
        <v>22</v>
      </c>
      <c r="L294" s="24">
        <v>43214</v>
      </c>
      <c r="M294" s="24">
        <v>43221</v>
      </c>
      <c r="N294" s="21">
        <v>-106.91</v>
      </c>
      <c r="O294" s="21">
        <v>38.799999999999997</v>
      </c>
      <c r="Q294" s="16">
        <f>J294/H294</f>
        <v>40.824829046386306</v>
      </c>
      <c r="R294" s="16">
        <f>3.1415*(H294/2)^2*J294</f>
        <v>6925.5648242580191</v>
      </c>
      <c r="S294" s="16">
        <f t="shared" si="40"/>
        <v>23.649563443575332</v>
      </c>
    </row>
    <row r="295" spans="5:19" ht="14.65" thickBot="1" x14ac:dyDescent="0.5">
      <c r="E295" s="13" t="s">
        <v>20</v>
      </c>
      <c r="H295" s="14">
        <v>6</v>
      </c>
      <c r="I295" s="26"/>
      <c r="J295" s="23">
        <f t="shared" si="41"/>
        <v>244.94897427831782</v>
      </c>
      <c r="K295" s="14" t="s">
        <v>22</v>
      </c>
      <c r="L295" s="24">
        <v>43249</v>
      </c>
      <c r="M295" s="24">
        <v>43256</v>
      </c>
      <c r="N295" s="21">
        <v>-106.91</v>
      </c>
      <c r="O295" s="21">
        <v>38.799999999999997</v>
      </c>
      <c r="Q295" s="16">
        <f>J295/H295</f>
        <v>40.824829046386306</v>
      </c>
      <c r="R295" s="16">
        <f>3.1415*(H295/2)^2*J295</f>
        <v>6925.5648242580191</v>
      </c>
      <c r="S295" s="16">
        <f t="shared" si="40"/>
        <v>23.649563443575332</v>
      </c>
    </row>
    <row r="296" spans="5:19" ht="14.65" thickBot="1" x14ac:dyDescent="0.5">
      <c r="E296" s="13" t="s">
        <v>20</v>
      </c>
      <c r="H296" s="14">
        <v>6</v>
      </c>
      <c r="I296" s="26"/>
      <c r="J296" s="23">
        <f t="shared" si="41"/>
        <v>244.94897427831782</v>
      </c>
      <c r="K296" s="14" t="s">
        <v>22</v>
      </c>
      <c r="L296" s="24">
        <v>43263</v>
      </c>
      <c r="M296" s="24">
        <v>43270</v>
      </c>
      <c r="N296" s="21">
        <v>-106.91</v>
      </c>
      <c r="O296" s="21">
        <v>38.799999999999997</v>
      </c>
      <c r="Q296" s="16">
        <f>J296/H296</f>
        <v>40.824829046386306</v>
      </c>
      <c r="R296" s="16">
        <f>3.1415*(H296/2)^2*J296</f>
        <v>6925.5648242580191</v>
      </c>
      <c r="S296" s="16">
        <f t="shared" si="40"/>
        <v>23.649563443575332</v>
      </c>
    </row>
    <row r="297" spans="5:19" ht="14.65" thickBot="1" x14ac:dyDescent="0.5">
      <c r="E297" s="13" t="s">
        <v>20</v>
      </c>
      <c r="H297" s="14">
        <v>6</v>
      </c>
      <c r="I297" s="26"/>
      <c r="J297" s="23">
        <f t="shared" si="41"/>
        <v>244.94897427831782</v>
      </c>
      <c r="K297" s="14" t="s">
        <v>22</v>
      </c>
      <c r="L297" s="24">
        <v>43284</v>
      </c>
      <c r="M297" s="24">
        <v>43291</v>
      </c>
      <c r="N297" s="21">
        <v>-106.91</v>
      </c>
      <c r="O297" s="21">
        <v>38.799999999999997</v>
      </c>
      <c r="Q297" s="16">
        <f>J297/H297</f>
        <v>40.824829046386306</v>
      </c>
      <c r="R297" s="16">
        <f>3.1415*(H297/2)^2*J297</f>
        <v>6925.5648242580191</v>
      </c>
      <c r="S297" s="16">
        <f t="shared" si="40"/>
        <v>23.649563443575332</v>
      </c>
    </row>
    <row r="298" spans="5:19" ht="14.65" thickBot="1" x14ac:dyDescent="0.5">
      <c r="E298" s="13" t="s">
        <v>20</v>
      </c>
      <c r="H298" s="14">
        <v>6</v>
      </c>
      <c r="I298" s="26"/>
      <c r="J298" s="23">
        <f t="shared" si="41"/>
        <v>244.94897427831782</v>
      </c>
      <c r="K298" s="14" t="s">
        <v>22</v>
      </c>
      <c r="L298" s="24">
        <v>43291</v>
      </c>
      <c r="M298" s="24">
        <v>43298</v>
      </c>
      <c r="N298" s="21">
        <v>-106.91</v>
      </c>
      <c r="O298" s="21">
        <v>38.799999999999997</v>
      </c>
      <c r="Q298" s="16">
        <f>J298/H298</f>
        <v>40.824829046386306</v>
      </c>
      <c r="R298" s="16">
        <f>3.1415*(H298/2)^2*J298</f>
        <v>6925.5648242580191</v>
      </c>
      <c r="S298" s="16">
        <f t="shared" si="40"/>
        <v>23.649563443575332</v>
      </c>
    </row>
    <row r="299" spans="5:19" ht="14.65" thickBot="1" x14ac:dyDescent="0.5">
      <c r="E299" s="13" t="s">
        <v>20</v>
      </c>
      <c r="H299" s="14">
        <v>6</v>
      </c>
      <c r="I299" s="26"/>
      <c r="J299" s="23">
        <f t="shared" si="41"/>
        <v>244.94897427831782</v>
      </c>
      <c r="K299" s="14" t="s">
        <v>22</v>
      </c>
      <c r="L299" s="24">
        <v>43305</v>
      </c>
      <c r="M299" s="24">
        <v>43312</v>
      </c>
      <c r="N299" s="21">
        <v>-106.91</v>
      </c>
      <c r="O299" s="21">
        <v>38.799999999999997</v>
      </c>
      <c r="Q299" s="16">
        <f>J299/H299</f>
        <v>40.824829046386306</v>
      </c>
      <c r="R299" s="16">
        <f>3.1415*(H299/2)^2*J299</f>
        <v>6925.5648242580191</v>
      </c>
      <c r="S299" s="16">
        <f t="shared" si="40"/>
        <v>23.649563443575332</v>
      </c>
    </row>
    <row r="300" spans="5:19" ht="14.65" thickBot="1" x14ac:dyDescent="0.5">
      <c r="E300" s="13" t="s">
        <v>20</v>
      </c>
      <c r="H300" s="14">
        <v>6</v>
      </c>
      <c r="I300" s="26"/>
      <c r="J300" s="23">
        <f t="shared" si="41"/>
        <v>244.94897427831782</v>
      </c>
      <c r="K300" s="14" t="s">
        <v>22</v>
      </c>
      <c r="L300" s="24">
        <v>43312</v>
      </c>
      <c r="M300" s="24">
        <v>43319</v>
      </c>
      <c r="N300" s="21">
        <v>-106.91</v>
      </c>
      <c r="O300" s="21">
        <v>38.799999999999997</v>
      </c>
      <c r="Q300" s="16">
        <f>J300/H300</f>
        <v>40.824829046386306</v>
      </c>
      <c r="R300" s="16">
        <f>3.1415*(H300/2)^2*J300</f>
        <v>6925.5648242580191</v>
      </c>
      <c r="S300" s="16">
        <f t="shared" si="40"/>
        <v>23.649563443575332</v>
      </c>
    </row>
    <row r="301" spans="5:19" ht="14.65" thickBot="1" x14ac:dyDescent="0.5">
      <c r="E301" s="13" t="s">
        <v>20</v>
      </c>
      <c r="H301" s="14">
        <v>6</v>
      </c>
      <c r="I301" s="26"/>
      <c r="J301" s="23">
        <f t="shared" si="41"/>
        <v>244.94897427831782</v>
      </c>
      <c r="K301" s="14" t="s">
        <v>22</v>
      </c>
      <c r="L301" s="24">
        <v>43326</v>
      </c>
      <c r="M301" s="24">
        <v>43333</v>
      </c>
      <c r="N301" s="21">
        <v>-106.91</v>
      </c>
      <c r="O301" s="21">
        <v>38.799999999999997</v>
      </c>
      <c r="Q301" s="16">
        <f>J301/H301</f>
        <v>40.824829046386306</v>
      </c>
      <c r="R301" s="16">
        <f>3.1415*(H301/2)^2*J301</f>
        <v>6925.5648242580191</v>
      </c>
      <c r="S301" s="16">
        <f t="shared" si="40"/>
        <v>23.649563443575332</v>
      </c>
    </row>
    <row r="302" spans="5:19" ht="14.65" thickBot="1" x14ac:dyDescent="0.5">
      <c r="E302" s="13" t="s">
        <v>20</v>
      </c>
      <c r="H302" s="14">
        <v>6</v>
      </c>
      <c r="I302" s="26"/>
      <c r="J302" s="23">
        <f t="shared" si="41"/>
        <v>244.94897427831782</v>
      </c>
      <c r="K302" s="14" t="s">
        <v>22</v>
      </c>
      <c r="L302" s="24">
        <v>43333</v>
      </c>
      <c r="M302" s="24">
        <v>43340</v>
      </c>
      <c r="N302" s="21">
        <v>-106.91</v>
      </c>
      <c r="O302" s="21">
        <v>38.799999999999997</v>
      </c>
      <c r="Q302" s="16">
        <f>J302/H302</f>
        <v>40.824829046386306</v>
      </c>
      <c r="R302" s="16">
        <f>3.1415*(H302/2)^2*J302</f>
        <v>6925.5648242580191</v>
      </c>
      <c r="S302" s="16">
        <f t="shared" si="40"/>
        <v>23.649563443575332</v>
      </c>
    </row>
    <row r="303" spans="5:19" ht="14.65" thickBot="1" x14ac:dyDescent="0.5">
      <c r="E303" s="13" t="s">
        <v>20</v>
      </c>
      <c r="H303" s="14">
        <v>6</v>
      </c>
      <c r="I303" s="26"/>
      <c r="J303" s="23">
        <f t="shared" si="41"/>
        <v>244.94897427831782</v>
      </c>
      <c r="K303" s="14" t="s">
        <v>22</v>
      </c>
      <c r="L303" s="24">
        <v>43361</v>
      </c>
      <c r="M303" s="24">
        <v>43368</v>
      </c>
      <c r="N303" s="21">
        <v>-106.91</v>
      </c>
      <c r="O303" s="21">
        <v>38.799999999999997</v>
      </c>
      <c r="Q303" s="16">
        <f>J303/H303</f>
        <v>40.824829046386306</v>
      </c>
      <c r="R303" s="16">
        <f>3.1415*(H303/2)^2*J303</f>
        <v>6925.5648242580191</v>
      </c>
      <c r="S303" s="16">
        <f t="shared" si="40"/>
        <v>23.649563443575332</v>
      </c>
    </row>
    <row r="304" spans="5:19" ht="14.65" thickBot="1" x14ac:dyDescent="0.5">
      <c r="E304" s="13" t="s">
        <v>20</v>
      </c>
      <c r="H304" s="14">
        <v>6</v>
      </c>
      <c r="I304" s="26"/>
      <c r="J304" s="23">
        <f t="shared" si="41"/>
        <v>244.94897427831782</v>
      </c>
      <c r="K304" s="14" t="s">
        <v>22</v>
      </c>
      <c r="L304" s="24">
        <v>43368</v>
      </c>
      <c r="M304" s="24">
        <v>43375</v>
      </c>
      <c r="N304" s="21">
        <v>-106.91</v>
      </c>
      <c r="O304" s="21">
        <v>38.799999999999997</v>
      </c>
      <c r="Q304" s="16">
        <f>J304/H304</f>
        <v>40.824829046386306</v>
      </c>
      <c r="R304" s="16">
        <f>3.1415*(H304/2)^2*J304</f>
        <v>6925.5648242580191</v>
      </c>
      <c r="S304" s="16">
        <f t="shared" si="40"/>
        <v>23.649563443575332</v>
      </c>
    </row>
    <row r="305" spans="5:19" ht="14.65" thickBot="1" x14ac:dyDescent="0.5">
      <c r="E305" s="13" t="s">
        <v>20</v>
      </c>
      <c r="H305" s="14">
        <v>6</v>
      </c>
      <c r="I305" s="26"/>
      <c r="J305" s="23">
        <f t="shared" si="41"/>
        <v>244.94897427831782</v>
      </c>
      <c r="K305" s="14" t="s">
        <v>22</v>
      </c>
      <c r="L305" s="24">
        <v>43375</v>
      </c>
      <c r="M305" s="24">
        <v>43382</v>
      </c>
      <c r="N305" s="21">
        <v>-106.91</v>
      </c>
      <c r="O305" s="21">
        <v>38.799999999999997</v>
      </c>
      <c r="Q305" s="16">
        <f>J305/H305</f>
        <v>40.824829046386306</v>
      </c>
      <c r="R305" s="16">
        <f>3.1415*(H305/2)^2*J305</f>
        <v>6925.5648242580191</v>
      </c>
      <c r="S305" s="16">
        <f t="shared" si="40"/>
        <v>23.649563443575332</v>
      </c>
    </row>
    <row r="306" spans="5:19" ht="14.65" thickBot="1" x14ac:dyDescent="0.5">
      <c r="E306" s="13" t="s">
        <v>20</v>
      </c>
      <c r="H306" s="14">
        <v>6</v>
      </c>
      <c r="I306" s="26"/>
      <c r="J306" s="23">
        <f t="shared" si="41"/>
        <v>244.94897427831782</v>
      </c>
      <c r="K306" s="14" t="s">
        <v>22</v>
      </c>
      <c r="L306" s="24">
        <v>43011</v>
      </c>
      <c r="M306" s="24">
        <v>43018</v>
      </c>
      <c r="N306" s="21">
        <v>-106.91</v>
      </c>
      <c r="O306" s="21">
        <v>38.799999999999997</v>
      </c>
      <c r="Q306" s="16">
        <f>J306/H306</f>
        <v>40.824829046386306</v>
      </c>
      <c r="R306" s="16">
        <f>3.1415*(H306/2)^2*J306</f>
        <v>6925.5648242580191</v>
      </c>
      <c r="S306" s="16">
        <f t="shared" si="40"/>
        <v>23.649563443575332</v>
      </c>
    </row>
    <row r="307" spans="5:19" ht="14.65" thickBot="1" x14ac:dyDescent="0.5">
      <c r="E307" s="13" t="s">
        <v>20</v>
      </c>
      <c r="H307" s="14">
        <v>6</v>
      </c>
      <c r="I307" s="26"/>
      <c r="J307" s="23">
        <f t="shared" si="41"/>
        <v>244.94897427831782</v>
      </c>
      <c r="K307" s="14" t="s">
        <v>22</v>
      </c>
      <c r="L307" s="24">
        <v>43382</v>
      </c>
      <c r="M307" s="24">
        <v>43389</v>
      </c>
      <c r="N307" s="21">
        <v>-106.91</v>
      </c>
      <c r="O307" s="21">
        <v>38.799999999999997</v>
      </c>
      <c r="Q307" s="16">
        <f>J307/H307</f>
        <v>40.824829046386306</v>
      </c>
      <c r="R307" s="16">
        <f>3.1415*(H307/2)^2*J307</f>
        <v>6925.5648242580191</v>
      </c>
      <c r="S307" s="16">
        <f t="shared" si="40"/>
        <v>23.649563443575332</v>
      </c>
    </row>
    <row r="308" spans="5:19" ht="14.65" thickBot="1" x14ac:dyDescent="0.5">
      <c r="E308" s="13" t="s">
        <v>20</v>
      </c>
      <c r="H308" s="14">
        <v>6</v>
      </c>
      <c r="I308" s="26"/>
      <c r="J308" s="23">
        <f t="shared" si="41"/>
        <v>244.94897427831782</v>
      </c>
      <c r="K308" s="14" t="s">
        <v>22</v>
      </c>
      <c r="L308" s="24">
        <v>43389</v>
      </c>
      <c r="M308" s="24">
        <v>43396</v>
      </c>
      <c r="N308" s="21">
        <v>-106.91</v>
      </c>
      <c r="O308" s="21">
        <v>38.799999999999997</v>
      </c>
      <c r="Q308" s="16">
        <f>J308/H308</f>
        <v>40.824829046386306</v>
      </c>
      <c r="R308" s="16">
        <f>3.1415*(H308/2)^2*J308</f>
        <v>6925.5648242580191</v>
      </c>
      <c r="S308" s="16">
        <f t="shared" si="40"/>
        <v>23.649563443575332</v>
      </c>
    </row>
    <row r="309" spans="5:19" ht="14.65" thickBot="1" x14ac:dyDescent="0.5">
      <c r="E309" s="13" t="s">
        <v>20</v>
      </c>
      <c r="H309" s="14">
        <v>6</v>
      </c>
      <c r="I309" s="26"/>
      <c r="J309" s="23">
        <f t="shared" si="41"/>
        <v>244.94897427831782</v>
      </c>
      <c r="K309" s="14" t="s">
        <v>22</v>
      </c>
      <c r="L309" s="24">
        <v>43025</v>
      </c>
      <c r="M309" s="24">
        <v>43032</v>
      </c>
      <c r="N309" s="21">
        <v>-106.91</v>
      </c>
      <c r="O309" s="21">
        <v>38.799999999999997</v>
      </c>
      <c r="Q309" s="16">
        <f>J309/H309</f>
        <v>40.824829046386306</v>
      </c>
      <c r="R309" s="16">
        <f>3.1415*(H309/2)^2*J309</f>
        <v>6925.5648242580191</v>
      </c>
      <c r="S309" s="16">
        <f t="shared" si="40"/>
        <v>23.649563443575332</v>
      </c>
    </row>
    <row r="310" spans="5:19" ht="14.65" thickBot="1" x14ac:dyDescent="0.5">
      <c r="E310" s="13" t="s">
        <v>20</v>
      </c>
      <c r="H310" s="14">
        <v>6</v>
      </c>
      <c r="I310" s="26"/>
      <c r="J310" s="23">
        <f t="shared" si="41"/>
        <v>244.94897427831782</v>
      </c>
      <c r="K310" s="14" t="s">
        <v>22</v>
      </c>
      <c r="L310" s="24">
        <v>43032</v>
      </c>
      <c r="M310" s="24">
        <v>43039</v>
      </c>
      <c r="N310" s="21">
        <v>-106.91</v>
      </c>
      <c r="O310" s="21">
        <v>38.799999999999997</v>
      </c>
      <c r="Q310" s="16">
        <f>J310/H310</f>
        <v>40.824829046386306</v>
      </c>
      <c r="R310" s="16">
        <f>3.1415*(H310/2)^2*J310</f>
        <v>6925.5648242580191</v>
      </c>
      <c r="S310" s="16">
        <f t="shared" si="40"/>
        <v>23.649563443575332</v>
      </c>
    </row>
    <row r="311" spans="5:19" ht="14.65" thickBot="1" x14ac:dyDescent="0.5">
      <c r="E311" s="13" t="s">
        <v>20</v>
      </c>
      <c r="H311" s="14">
        <v>6</v>
      </c>
      <c r="I311" s="26"/>
      <c r="J311" s="23">
        <f t="shared" si="41"/>
        <v>244.94897427831782</v>
      </c>
      <c r="K311" s="14" t="s">
        <v>22</v>
      </c>
      <c r="L311" s="24">
        <v>43039</v>
      </c>
      <c r="M311" s="24">
        <v>43046</v>
      </c>
      <c r="N311" s="21">
        <v>-106.91</v>
      </c>
      <c r="O311" s="21">
        <v>38.799999999999997</v>
      </c>
      <c r="Q311" s="16">
        <f>J311/H311</f>
        <v>40.824829046386306</v>
      </c>
      <c r="R311" s="16">
        <f>3.1415*(H311/2)^2*J311</f>
        <v>6925.5648242580191</v>
      </c>
      <c r="S311" s="16">
        <f t="shared" si="40"/>
        <v>23.649563443575332</v>
      </c>
    </row>
    <row r="312" spans="5:19" ht="14.65" thickBot="1" x14ac:dyDescent="0.5">
      <c r="E312" s="13" t="s">
        <v>20</v>
      </c>
      <c r="H312" s="14">
        <v>6</v>
      </c>
      <c r="I312" s="26"/>
      <c r="J312" s="23">
        <f t="shared" si="41"/>
        <v>244.94897427831782</v>
      </c>
      <c r="K312" s="14" t="s">
        <v>22</v>
      </c>
      <c r="L312" s="24">
        <v>43459</v>
      </c>
      <c r="M312" s="24">
        <v>43459</v>
      </c>
      <c r="N312" s="21">
        <v>-106.91</v>
      </c>
      <c r="O312" s="21">
        <v>38.799999999999997</v>
      </c>
      <c r="Q312" s="16">
        <f>J312/H312</f>
        <v>40.824829046386306</v>
      </c>
      <c r="R312" s="16">
        <f>3.1415*(H312/2)^2*J312</f>
        <v>6925.5648242580191</v>
      </c>
      <c r="S312" s="16">
        <f t="shared" si="40"/>
        <v>23.649563443575332</v>
      </c>
    </row>
    <row r="313" spans="5:19" ht="14.65" thickBot="1" x14ac:dyDescent="0.5">
      <c r="E313" s="13" t="s">
        <v>20</v>
      </c>
      <c r="H313" s="14">
        <v>6</v>
      </c>
      <c r="I313" s="26"/>
      <c r="J313" s="23">
        <f t="shared" si="41"/>
        <v>244.94897427831782</v>
      </c>
      <c r="K313" s="14" t="s">
        <v>22</v>
      </c>
      <c r="L313" s="24">
        <v>43088</v>
      </c>
      <c r="M313" s="24">
        <v>43095</v>
      </c>
      <c r="N313" s="21">
        <v>-106.91</v>
      </c>
      <c r="O313" s="21">
        <v>38.799999999999997</v>
      </c>
      <c r="Q313" s="16">
        <f>J313/H313</f>
        <v>40.824829046386306</v>
      </c>
      <c r="R313" s="16">
        <f>3.1415*(H313/2)^2*J313</f>
        <v>6925.5648242580191</v>
      </c>
      <c r="S313" s="16">
        <f t="shared" si="40"/>
        <v>23.649563443575332</v>
      </c>
    </row>
    <row r="314" spans="5:19" ht="14.65" thickBot="1" x14ac:dyDescent="0.5">
      <c r="E314" s="13" t="s">
        <v>20</v>
      </c>
      <c r="H314" s="14">
        <v>6</v>
      </c>
      <c r="I314" s="26"/>
      <c r="J314" s="23">
        <f t="shared" si="41"/>
        <v>244.94897427831782</v>
      </c>
      <c r="K314" s="14" t="s">
        <v>22</v>
      </c>
      <c r="L314" s="24">
        <v>43102</v>
      </c>
      <c r="M314" s="24">
        <v>43109</v>
      </c>
      <c r="N314" s="21">
        <v>-113.53</v>
      </c>
      <c r="O314" s="21">
        <v>43.46</v>
      </c>
      <c r="Q314" s="16">
        <f>J314/H314</f>
        <v>40.824829046386306</v>
      </c>
      <c r="R314" s="16">
        <f>3.1415*(H314/2)^2*J314</f>
        <v>6925.5648242580191</v>
      </c>
      <c r="S314" s="16">
        <f t="shared" ref="S314:S377" si="42">2 * (R314*3/(4*3.1415))^(1/3)</f>
        <v>23.649563443575332</v>
      </c>
    </row>
    <row r="315" spans="5:19" ht="14.65" thickBot="1" x14ac:dyDescent="0.5">
      <c r="E315" s="13" t="s">
        <v>20</v>
      </c>
      <c r="H315" s="14">
        <v>6</v>
      </c>
      <c r="I315" s="26"/>
      <c r="J315" s="23">
        <f t="shared" ref="J315:J378" si="43">SQRT(20*3000)</f>
        <v>244.94897427831782</v>
      </c>
      <c r="K315" s="14" t="s">
        <v>22</v>
      </c>
      <c r="L315" s="24">
        <v>43144</v>
      </c>
      <c r="M315" s="24">
        <v>43151</v>
      </c>
      <c r="N315" s="21">
        <v>-113.53</v>
      </c>
      <c r="O315" s="21">
        <v>43.46</v>
      </c>
      <c r="Q315" s="16">
        <f>J315/H315</f>
        <v>40.824829046386306</v>
      </c>
      <c r="R315" s="16">
        <f>3.1415*(H315/2)^2*J315</f>
        <v>6925.5648242580191</v>
      </c>
      <c r="S315" s="16">
        <f t="shared" si="42"/>
        <v>23.649563443575332</v>
      </c>
    </row>
    <row r="316" spans="5:19" ht="14.65" thickBot="1" x14ac:dyDescent="0.5">
      <c r="E316" s="13" t="s">
        <v>20</v>
      </c>
      <c r="H316" s="14">
        <v>6</v>
      </c>
      <c r="I316" s="26"/>
      <c r="J316" s="23">
        <f t="shared" si="43"/>
        <v>244.94897427831782</v>
      </c>
      <c r="K316" s="14" t="s">
        <v>22</v>
      </c>
      <c r="L316" s="24">
        <v>43158</v>
      </c>
      <c r="M316" s="24">
        <v>43165</v>
      </c>
      <c r="N316" s="21">
        <v>-113.53</v>
      </c>
      <c r="O316" s="21">
        <v>43.46</v>
      </c>
      <c r="Q316" s="16">
        <f>J316/H316</f>
        <v>40.824829046386306</v>
      </c>
      <c r="R316" s="16">
        <f>3.1415*(H316/2)^2*J316</f>
        <v>6925.5648242580191</v>
      </c>
      <c r="S316" s="16">
        <f t="shared" si="42"/>
        <v>23.649563443575332</v>
      </c>
    </row>
    <row r="317" spans="5:19" ht="14.65" thickBot="1" x14ac:dyDescent="0.5">
      <c r="E317" s="13" t="s">
        <v>20</v>
      </c>
      <c r="H317" s="14">
        <v>6</v>
      </c>
      <c r="I317" s="26"/>
      <c r="J317" s="23">
        <f t="shared" si="43"/>
        <v>244.94897427831782</v>
      </c>
      <c r="K317" s="14" t="s">
        <v>22</v>
      </c>
      <c r="L317" s="24">
        <v>43172</v>
      </c>
      <c r="M317" s="24">
        <v>43179</v>
      </c>
      <c r="N317" s="21">
        <v>-113.53</v>
      </c>
      <c r="O317" s="21">
        <v>43.46</v>
      </c>
      <c r="Q317" s="16">
        <f>J317/H317</f>
        <v>40.824829046386306</v>
      </c>
      <c r="R317" s="16">
        <f>3.1415*(H317/2)^2*J317</f>
        <v>6925.5648242580191</v>
      </c>
      <c r="S317" s="16">
        <f t="shared" si="42"/>
        <v>23.649563443575332</v>
      </c>
    </row>
    <row r="318" spans="5:19" ht="14.65" thickBot="1" x14ac:dyDescent="0.5">
      <c r="E318" s="13" t="s">
        <v>20</v>
      </c>
      <c r="H318" s="14">
        <v>6</v>
      </c>
      <c r="I318" s="26"/>
      <c r="J318" s="23">
        <f t="shared" si="43"/>
        <v>244.94897427831782</v>
      </c>
      <c r="K318" s="14" t="s">
        <v>22</v>
      </c>
      <c r="L318" s="24">
        <v>43179</v>
      </c>
      <c r="M318" s="24">
        <v>43186</v>
      </c>
      <c r="N318" s="21">
        <v>-113.53</v>
      </c>
      <c r="O318" s="21">
        <v>43.46</v>
      </c>
      <c r="Q318" s="16">
        <f>J318/H318</f>
        <v>40.824829046386306</v>
      </c>
      <c r="R318" s="16">
        <f>3.1415*(H318/2)^2*J318</f>
        <v>6925.5648242580191</v>
      </c>
      <c r="S318" s="16">
        <f t="shared" si="42"/>
        <v>23.649563443575332</v>
      </c>
    </row>
    <row r="319" spans="5:19" ht="14.65" thickBot="1" x14ac:dyDescent="0.5">
      <c r="E319" s="13" t="s">
        <v>20</v>
      </c>
      <c r="H319" s="14">
        <v>6</v>
      </c>
      <c r="I319" s="26"/>
      <c r="J319" s="23">
        <f t="shared" si="43"/>
        <v>244.94897427831782</v>
      </c>
      <c r="K319" s="14" t="s">
        <v>22</v>
      </c>
      <c r="L319" s="24">
        <v>43207</v>
      </c>
      <c r="M319" s="24">
        <v>43214</v>
      </c>
      <c r="N319" s="21">
        <v>-113.53</v>
      </c>
      <c r="O319" s="21">
        <v>43.46</v>
      </c>
      <c r="Q319" s="16">
        <f>J319/H319</f>
        <v>40.824829046386306</v>
      </c>
      <c r="R319" s="16">
        <f>3.1415*(H319/2)^2*J319</f>
        <v>6925.5648242580191</v>
      </c>
      <c r="S319" s="16">
        <f t="shared" si="42"/>
        <v>23.649563443575332</v>
      </c>
    </row>
    <row r="320" spans="5:19" ht="14.65" thickBot="1" x14ac:dyDescent="0.5">
      <c r="E320" s="13" t="s">
        <v>20</v>
      </c>
      <c r="H320" s="14">
        <v>6</v>
      </c>
      <c r="I320" s="26"/>
      <c r="J320" s="23">
        <f t="shared" si="43"/>
        <v>244.94897427831782</v>
      </c>
      <c r="K320" s="14" t="s">
        <v>22</v>
      </c>
      <c r="L320" s="24">
        <v>43214</v>
      </c>
      <c r="M320" s="24">
        <v>43221</v>
      </c>
      <c r="N320" s="21">
        <v>-113.53</v>
      </c>
      <c r="O320" s="21">
        <v>43.46</v>
      </c>
      <c r="Q320" s="16">
        <f>J320/H320</f>
        <v>40.824829046386306</v>
      </c>
      <c r="R320" s="16">
        <f>3.1415*(H320/2)^2*J320</f>
        <v>6925.5648242580191</v>
      </c>
      <c r="S320" s="16">
        <f t="shared" si="42"/>
        <v>23.649563443575332</v>
      </c>
    </row>
    <row r="321" spans="5:19" ht="14.65" thickBot="1" x14ac:dyDescent="0.5">
      <c r="E321" s="13" t="s">
        <v>20</v>
      </c>
      <c r="H321" s="14">
        <v>6</v>
      </c>
      <c r="I321" s="26"/>
      <c r="J321" s="23">
        <f t="shared" si="43"/>
        <v>244.94897427831782</v>
      </c>
      <c r="K321" s="14" t="s">
        <v>22</v>
      </c>
      <c r="L321" s="24">
        <v>43221</v>
      </c>
      <c r="M321" s="24">
        <v>43228</v>
      </c>
      <c r="N321" s="21">
        <v>-113.53</v>
      </c>
      <c r="O321" s="21">
        <v>43.46</v>
      </c>
      <c r="Q321" s="16">
        <f>J321/H321</f>
        <v>40.824829046386306</v>
      </c>
      <c r="R321" s="16">
        <f>3.1415*(H321/2)^2*J321</f>
        <v>6925.5648242580191</v>
      </c>
      <c r="S321" s="16">
        <f t="shared" si="42"/>
        <v>23.649563443575332</v>
      </c>
    </row>
    <row r="322" spans="5:19" ht="14.65" thickBot="1" x14ac:dyDescent="0.5">
      <c r="E322" s="13" t="s">
        <v>20</v>
      </c>
      <c r="H322" s="14">
        <v>6</v>
      </c>
      <c r="I322" s="26"/>
      <c r="J322" s="23">
        <f t="shared" si="43"/>
        <v>244.94897427831782</v>
      </c>
      <c r="K322" s="14" t="s">
        <v>22</v>
      </c>
      <c r="L322" s="24">
        <v>43228</v>
      </c>
      <c r="M322" s="24">
        <v>43235</v>
      </c>
      <c r="N322" s="21">
        <v>-113.53</v>
      </c>
      <c r="O322" s="21">
        <v>43.46</v>
      </c>
      <c r="Q322" s="16">
        <f>J322/H322</f>
        <v>40.824829046386306</v>
      </c>
      <c r="R322" s="16">
        <f>3.1415*(H322/2)^2*J322</f>
        <v>6925.5648242580191</v>
      </c>
      <c r="S322" s="16">
        <f t="shared" si="42"/>
        <v>23.649563443575332</v>
      </c>
    </row>
    <row r="323" spans="5:19" ht="14.65" thickBot="1" x14ac:dyDescent="0.5">
      <c r="E323" s="13" t="s">
        <v>20</v>
      </c>
      <c r="H323" s="14">
        <v>6</v>
      </c>
      <c r="I323" s="26"/>
      <c r="J323" s="23">
        <f t="shared" si="43"/>
        <v>244.94897427831782</v>
      </c>
      <c r="K323" s="14" t="s">
        <v>22</v>
      </c>
      <c r="L323" s="24">
        <v>43235</v>
      </c>
      <c r="M323" s="24">
        <v>43242</v>
      </c>
      <c r="N323" s="21">
        <v>-113.53</v>
      </c>
      <c r="O323" s="21">
        <v>43.46</v>
      </c>
      <c r="Q323" s="16">
        <f>J323/H323</f>
        <v>40.824829046386306</v>
      </c>
      <c r="R323" s="16">
        <f>3.1415*(H323/2)^2*J323</f>
        <v>6925.5648242580191</v>
      </c>
      <c r="S323" s="16">
        <f t="shared" si="42"/>
        <v>23.649563443575332</v>
      </c>
    </row>
    <row r="324" spans="5:19" ht="14.65" thickBot="1" x14ac:dyDescent="0.5">
      <c r="E324" s="13" t="s">
        <v>20</v>
      </c>
      <c r="H324" s="14">
        <v>6</v>
      </c>
      <c r="I324" s="26"/>
      <c r="J324" s="23">
        <f t="shared" si="43"/>
        <v>244.94897427831782</v>
      </c>
      <c r="K324" s="14" t="s">
        <v>22</v>
      </c>
      <c r="L324" s="24">
        <v>43249</v>
      </c>
      <c r="M324" s="24">
        <v>43256</v>
      </c>
      <c r="N324" s="21">
        <v>-113.53</v>
      </c>
      <c r="O324" s="21">
        <v>43.46</v>
      </c>
      <c r="Q324" s="16">
        <f>J324/H324</f>
        <v>40.824829046386306</v>
      </c>
      <c r="R324" s="16">
        <f>3.1415*(H324/2)^2*J324</f>
        <v>6925.5648242580191</v>
      </c>
      <c r="S324" s="16">
        <f t="shared" si="42"/>
        <v>23.649563443575332</v>
      </c>
    </row>
    <row r="325" spans="5:19" ht="14.65" thickBot="1" x14ac:dyDescent="0.5">
      <c r="E325" s="13" t="s">
        <v>20</v>
      </c>
      <c r="H325" s="14">
        <v>6</v>
      </c>
      <c r="I325" s="26"/>
      <c r="J325" s="23">
        <f t="shared" si="43"/>
        <v>244.94897427831782</v>
      </c>
      <c r="K325" s="14" t="s">
        <v>22</v>
      </c>
      <c r="L325" s="24">
        <v>43263</v>
      </c>
      <c r="M325" s="24">
        <v>43270</v>
      </c>
      <c r="N325" s="21">
        <v>-113.53</v>
      </c>
      <c r="O325" s="21">
        <v>43.46</v>
      </c>
      <c r="Q325" s="16">
        <f>J325/H325</f>
        <v>40.824829046386306</v>
      </c>
      <c r="R325" s="16">
        <f>3.1415*(H325/2)^2*J325</f>
        <v>6925.5648242580191</v>
      </c>
      <c r="S325" s="16">
        <f t="shared" si="42"/>
        <v>23.649563443575332</v>
      </c>
    </row>
    <row r="326" spans="5:19" ht="14.65" thickBot="1" x14ac:dyDescent="0.5">
      <c r="E326" s="13" t="s">
        <v>20</v>
      </c>
      <c r="H326" s="14">
        <v>6</v>
      </c>
      <c r="I326" s="26"/>
      <c r="J326" s="23">
        <f t="shared" si="43"/>
        <v>244.94897427831782</v>
      </c>
      <c r="K326" s="14" t="s">
        <v>22</v>
      </c>
      <c r="L326" s="24">
        <v>43277</v>
      </c>
      <c r="M326" s="24">
        <v>43284</v>
      </c>
      <c r="N326" s="21">
        <v>-113.53</v>
      </c>
      <c r="O326" s="21">
        <v>43.46</v>
      </c>
      <c r="Q326" s="16">
        <f>J326/H326</f>
        <v>40.824829046386306</v>
      </c>
      <c r="R326" s="16">
        <f>3.1415*(H326/2)^2*J326</f>
        <v>6925.5648242580191</v>
      </c>
      <c r="S326" s="16">
        <f t="shared" si="42"/>
        <v>23.649563443575332</v>
      </c>
    </row>
    <row r="327" spans="5:19" ht="14.65" thickBot="1" x14ac:dyDescent="0.5">
      <c r="E327" s="13" t="s">
        <v>20</v>
      </c>
      <c r="H327" s="14">
        <v>6</v>
      </c>
      <c r="I327" s="26"/>
      <c r="J327" s="23">
        <f t="shared" si="43"/>
        <v>244.94897427831782</v>
      </c>
      <c r="K327" s="14" t="s">
        <v>22</v>
      </c>
      <c r="L327" s="24">
        <v>43333</v>
      </c>
      <c r="M327" s="24">
        <v>43340</v>
      </c>
      <c r="N327" s="21">
        <v>-113.53</v>
      </c>
      <c r="O327" s="21">
        <v>43.46</v>
      </c>
      <c r="Q327" s="16">
        <f>J327/H327</f>
        <v>40.824829046386306</v>
      </c>
      <c r="R327" s="16">
        <f>3.1415*(H327/2)^2*J327</f>
        <v>6925.5648242580191</v>
      </c>
      <c r="S327" s="16">
        <f t="shared" si="42"/>
        <v>23.649563443575332</v>
      </c>
    </row>
    <row r="328" spans="5:19" ht="14.65" thickBot="1" x14ac:dyDescent="0.5">
      <c r="E328" s="13" t="s">
        <v>20</v>
      </c>
      <c r="H328" s="14">
        <v>6</v>
      </c>
      <c r="I328" s="26"/>
      <c r="J328" s="23">
        <f t="shared" si="43"/>
        <v>244.94897427831782</v>
      </c>
      <c r="K328" s="14" t="s">
        <v>22</v>
      </c>
      <c r="L328" s="24">
        <v>43361</v>
      </c>
      <c r="M328" s="24">
        <v>43004</v>
      </c>
      <c r="N328" s="21">
        <v>-113.53</v>
      </c>
      <c r="O328" s="21">
        <v>43.46</v>
      </c>
      <c r="Q328" s="16">
        <f>J328/H328</f>
        <v>40.824829046386306</v>
      </c>
      <c r="R328" s="16">
        <f>3.1415*(H328/2)^2*J328</f>
        <v>6925.5648242580191</v>
      </c>
      <c r="S328" s="16">
        <f t="shared" si="42"/>
        <v>23.649563443575332</v>
      </c>
    </row>
    <row r="329" spans="5:19" ht="14.65" thickBot="1" x14ac:dyDescent="0.5">
      <c r="E329" s="13" t="s">
        <v>20</v>
      </c>
      <c r="H329" s="14">
        <v>6</v>
      </c>
      <c r="I329" s="26"/>
      <c r="J329" s="23">
        <f t="shared" si="43"/>
        <v>244.94897427831782</v>
      </c>
      <c r="K329" s="14" t="s">
        <v>22</v>
      </c>
      <c r="L329" s="24">
        <v>43011</v>
      </c>
      <c r="M329" s="24">
        <v>43018</v>
      </c>
      <c r="N329" s="21">
        <v>-113.53</v>
      </c>
      <c r="O329" s="21">
        <v>43.46</v>
      </c>
      <c r="Q329" s="16">
        <f>J329/H329</f>
        <v>40.824829046386306</v>
      </c>
      <c r="R329" s="16">
        <f>3.1415*(H329/2)^2*J329</f>
        <v>6925.5648242580191</v>
      </c>
      <c r="S329" s="16">
        <f t="shared" si="42"/>
        <v>23.649563443575332</v>
      </c>
    </row>
    <row r="330" spans="5:19" ht="14.65" thickBot="1" x14ac:dyDescent="0.5">
      <c r="E330" s="13" t="s">
        <v>20</v>
      </c>
      <c r="H330" s="14">
        <v>6</v>
      </c>
      <c r="I330" s="26"/>
      <c r="J330" s="23">
        <f t="shared" si="43"/>
        <v>244.94897427831782</v>
      </c>
      <c r="K330" s="14" t="s">
        <v>22</v>
      </c>
      <c r="L330" s="24">
        <v>43374</v>
      </c>
      <c r="M330" s="24">
        <v>43383</v>
      </c>
      <c r="N330" s="21">
        <v>-113.53</v>
      </c>
      <c r="O330" s="21">
        <v>43.46</v>
      </c>
      <c r="Q330" s="16">
        <f>J330/H330</f>
        <v>40.824829046386306</v>
      </c>
      <c r="R330" s="16">
        <f>3.1415*(H330/2)^2*J330</f>
        <v>6925.5648242580191</v>
      </c>
      <c r="S330" s="16">
        <f t="shared" si="42"/>
        <v>23.649563443575332</v>
      </c>
    </row>
    <row r="331" spans="5:19" ht="14.65" thickBot="1" x14ac:dyDescent="0.5">
      <c r="E331" s="13" t="s">
        <v>20</v>
      </c>
      <c r="H331" s="14">
        <v>6</v>
      </c>
      <c r="I331" s="26"/>
      <c r="J331" s="23">
        <f t="shared" si="43"/>
        <v>244.94897427831782</v>
      </c>
      <c r="K331" s="14" t="s">
        <v>22</v>
      </c>
      <c r="L331" s="24">
        <v>43018</v>
      </c>
      <c r="M331" s="24">
        <v>43025</v>
      </c>
      <c r="N331" s="21">
        <v>-113.53</v>
      </c>
      <c r="O331" s="21">
        <v>43.46</v>
      </c>
      <c r="Q331" s="16">
        <f>J331/H331</f>
        <v>40.824829046386306</v>
      </c>
      <c r="R331" s="16">
        <f>3.1415*(H331/2)^2*J331</f>
        <v>6925.5648242580191</v>
      </c>
      <c r="S331" s="16">
        <f t="shared" si="42"/>
        <v>23.649563443575332</v>
      </c>
    </row>
    <row r="332" spans="5:19" ht="14.65" thickBot="1" x14ac:dyDescent="0.5">
      <c r="E332" s="13" t="s">
        <v>20</v>
      </c>
      <c r="H332" s="14">
        <v>6</v>
      </c>
      <c r="I332" s="26"/>
      <c r="J332" s="23">
        <f t="shared" si="43"/>
        <v>244.94897427831782</v>
      </c>
      <c r="K332" s="14" t="s">
        <v>22</v>
      </c>
      <c r="L332" s="24">
        <v>43396</v>
      </c>
      <c r="M332" s="24">
        <v>43403</v>
      </c>
      <c r="N332" s="21">
        <v>-113.53</v>
      </c>
      <c r="O332" s="21">
        <v>43.46</v>
      </c>
      <c r="Q332" s="16">
        <f>J332/H332</f>
        <v>40.824829046386306</v>
      </c>
      <c r="R332" s="16">
        <f>3.1415*(H332/2)^2*J332</f>
        <v>6925.5648242580191</v>
      </c>
      <c r="S332" s="16">
        <f t="shared" si="42"/>
        <v>23.649563443575332</v>
      </c>
    </row>
    <row r="333" spans="5:19" ht="14.65" thickBot="1" x14ac:dyDescent="0.5">
      <c r="E333" s="13" t="s">
        <v>20</v>
      </c>
      <c r="H333" s="14">
        <v>6</v>
      </c>
      <c r="I333" s="26"/>
      <c r="J333" s="23">
        <f t="shared" si="43"/>
        <v>244.94897427831782</v>
      </c>
      <c r="K333" s="14" t="s">
        <v>22</v>
      </c>
      <c r="L333" s="24">
        <v>43039</v>
      </c>
      <c r="M333" s="24">
        <v>43046</v>
      </c>
      <c r="N333" s="21">
        <v>-113.53</v>
      </c>
      <c r="O333" s="21">
        <v>43.46</v>
      </c>
      <c r="Q333" s="16">
        <f>J333/H333</f>
        <v>40.824829046386306</v>
      </c>
      <c r="R333" s="16">
        <f>3.1415*(H333/2)^2*J333</f>
        <v>6925.5648242580191</v>
      </c>
      <c r="S333" s="16">
        <f t="shared" si="42"/>
        <v>23.649563443575332</v>
      </c>
    </row>
    <row r="334" spans="5:19" ht="14.65" thickBot="1" x14ac:dyDescent="0.5">
      <c r="E334" s="13" t="s">
        <v>20</v>
      </c>
      <c r="H334" s="14">
        <v>6</v>
      </c>
      <c r="I334" s="26"/>
      <c r="J334" s="23">
        <f t="shared" si="43"/>
        <v>244.94897427831782</v>
      </c>
      <c r="K334" s="14" t="s">
        <v>22</v>
      </c>
      <c r="L334" s="24">
        <v>43116</v>
      </c>
      <c r="M334" s="24">
        <v>43123</v>
      </c>
      <c r="N334" s="21">
        <v>-114.25</v>
      </c>
      <c r="O334" s="21">
        <v>38.93</v>
      </c>
      <c r="Q334" s="16">
        <f>J334/H334</f>
        <v>40.824829046386306</v>
      </c>
      <c r="R334" s="16">
        <f>3.1415*(H334/2)^2*J334</f>
        <v>6925.5648242580191</v>
      </c>
      <c r="S334" s="16">
        <f t="shared" si="42"/>
        <v>23.649563443575332</v>
      </c>
    </row>
    <row r="335" spans="5:19" ht="14.65" thickBot="1" x14ac:dyDescent="0.5">
      <c r="E335" s="13" t="s">
        <v>20</v>
      </c>
      <c r="H335" s="14">
        <v>6</v>
      </c>
      <c r="I335" s="26"/>
      <c r="J335" s="23">
        <f t="shared" si="43"/>
        <v>244.94897427831782</v>
      </c>
      <c r="K335" s="14" t="s">
        <v>22</v>
      </c>
      <c r="L335" s="24">
        <v>43144</v>
      </c>
      <c r="M335" s="24">
        <v>43151</v>
      </c>
      <c r="N335" s="21">
        <v>-114.25</v>
      </c>
      <c r="O335" s="21">
        <v>38.93</v>
      </c>
      <c r="Q335" s="16">
        <f>J335/H335</f>
        <v>40.824829046386306</v>
      </c>
      <c r="R335" s="16">
        <f>3.1415*(H335/2)^2*J335</f>
        <v>6925.5648242580191</v>
      </c>
      <c r="S335" s="16">
        <f t="shared" si="42"/>
        <v>23.649563443575332</v>
      </c>
    </row>
    <row r="336" spans="5:19" ht="14.65" thickBot="1" x14ac:dyDescent="0.5">
      <c r="E336" s="13" t="s">
        <v>20</v>
      </c>
      <c r="H336" s="14">
        <v>6</v>
      </c>
      <c r="I336" s="26"/>
      <c r="J336" s="23">
        <f t="shared" si="43"/>
        <v>244.94897427831782</v>
      </c>
      <c r="K336" s="14" t="s">
        <v>22</v>
      </c>
      <c r="L336" s="24">
        <v>43158</v>
      </c>
      <c r="M336" s="24">
        <v>43165</v>
      </c>
      <c r="N336" s="21">
        <v>-114.25</v>
      </c>
      <c r="O336" s="21">
        <v>38.93</v>
      </c>
      <c r="Q336" s="16">
        <f>J336/H336</f>
        <v>40.824829046386306</v>
      </c>
      <c r="R336" s="16">
        <f>3.1415*(H336/2)^2*J336</f>
        <v>6925.5648242580191</v>
      </c>
      <c r="S336" s="16">
        <f t="shared" si="42"/>
        <v>23.649563443575332</v>
      </c>
    </row>
    <row r="337" spans="5:19" ht="14.65" thickBot="1" x14ac:dyDescent="0.5">
      <c r="E337" s="13" t="s">
        <v>20</v>
      </c>
      <c r="H337" s="14">
        <v>6</v>
      </c>
      <c r="I337" s="26"/>
      <c r="J337" s="23">
        <f t="shared" si="43"/>
        <v>244.94897427831782</v>
      </c>
      <c r="K337" s="14" t="s">
        <v>22</v>
      </c>
      <c r="L337" s="24">
        <v>43172</v>
      </c>
      <c r="M337" s="24">
        <v>43179</v>
      </c>
      <c r="N337" s="21">
        <v>-114.25</v>
      </c>
      <c r="O337" s="21">
        <v>38.93</v>
      </c>
      <c r="Q337" s="16">
        <f>J337/H337</f>
        <v>40.824829046386306</v>
      </c>
      <c r="R337" s="16">
        <f>3.1415*(H337/2)^2*J337</f>
        <v>6925.5648242580191</v>
      </c>
      <c r="S337" s="16">
        <f t="shared" si="42"/>
        <v>23.649563443575332</v>
      </c>
    </row>
    <row r="338" spans="5:19" ht="14.65" thickBot="1" x14ac:dyDescent="0.5">
      <c r="E338" s="13" t="s">
        <v>20</v>
      </c>
      <c r="H338" s="14">
        <v>6</v>
      </c>
      <c r="I338" s="26"/>
      <c r="J338" s="23">
        <f t="shared" si="43"/>
        <v>244.94897427831782</v>
      </c>
      <c r="K338" s="14" t="s">
        <v>22</v>
      </c>
      <c r="L338" s="24">
        <v>43179</v>
      </c>
      <c r="M338" s="24">
        <v>43186</v>
      </c>
      <c r="N338" s="21">
        <v>-114.25</v>
      </c>
      <c r="O338" s="21">
        <v>38.93</v>
      </c>
      <c r="Q338" s="16">
        <f>J338/H338</f>
        <v>40.824829046386306</v>
      </c>
      <c r="R338" s="16">
        <f>3.1415*(H338/2)^2*J338</f>
        <v>6925.5648242580191</v>
      </c>
      <c r="S338" s="16">
        <f t="shared" si="42"/>
        <v>23.649563443575332</v>
      </c>
    </row>
    <row r="339" spans="5:19" ht="14.65" thickBot="1" x14ac:dyDescent="0.5">
      <c r="E339" s="13" t="s">
        <v>20</v>
      </c>
      <c r="H339" s="14">
        <v>6</v>
      </c>
      <c r="I339" s="26"/>
      <c r="J339" s="23">
        <f t="shared" si="43"/>
        <v>244.94897427831782</v>
      </c>
      <c r="K339" s="14" t="s">
        <v>22</v>
      </c>
      <c r="L339" s="24">
        <v>43193</v>
      </c>
      <c r="M339" s="24">
        <v>43200</v>
      </c>
      <c r="N339" s="21">
        <v>-114.25</v>
      </c>
      <c r="O339" s="21">
        <v>38.93</v>
      </c>
      <c r="Q339" s="16">
        <f>J339/H339</f>
        <v>40.824829046386306</v>
      </c>
      <c r="R339" s="16">
        <f>3.1415*(H339/2)^2*J339</f>
        <v>6925.5648242580191</v>
      </c>
      <c r="S339" s="16">
        <f t="shared" si="42"/>
        <v>23.649563443575332</v>
      </c>
    </row>
    <row r="340" spans="5:19" ht="14.65" thickBot="1" x14ac:dyDescent="0.5">
      <c r="E340" s="13" t="s">
        <v>20</v>
      </c>
      <c r="H340" s="14">
        <v>6</v>
      </c>
      <c r="I340" s="26"/>
      <c r="J340" s="23">
        <f t="shared" si="43"/>
        <v>244.94897427831782</v>
      </c>
      <c r="K340" s="14" t="s">
        <v>22</v>
      </c>
      <c r="L340" s="24">
        <v>43200</v>
      </c>
      <c r="M340" s="24">
        <v>43207</v>
      </c>
      <c r="N340" s="21">
        <v>-114.25</v>
      </c>
      <c r="O340" s="21">
        <v>38.93</v>
      </c>
      <c r="Q340" s="16">
        <f>J340/H340</f>
        <v>40.824829046386306</v>
      </c>
      <c r="R340" s="16">
        <f>3.1415*(H340/2)^2*J340</f>
        <v>6925.5648242580191</v>
      </c>
      <c r="S340" s="16">
        <f t="shared" si="42"/>
        <v>23.649563443575332</v>
      </c>
    </row>
    <row r="341" spans="5:19" ht="14.65" thickBot="1" x14ac:dyDescent="0.5">
      <c r="E341" s="13" t="s">
        <v>20</v>
      </c>
      <c r="H341" s="14">
        <v>6</v>
      </c>
      <c r="I341" s="26"/>
      <c r="J341" s="23">
        <f t="shared" si="43"/>
        <v>244.94897427831782</v>
      </c>
      <c r="K341" s="14" t="s">
        <v>22</v>
      </c>
      <c r="L341" s="24">
        <v>43214</v>
      </c>
      <c r="M341" s="24">
        <v>43221</v>
      </c>
      <c r="N341" s="21">
        <v>-114.25</v>
      </c>
      <c r="O341" s="21">
        <v>38.93</v>
      </c>
      <c r="Q341" s="16">
        <f>J341/H341</f>
        <v>40.824829046386306</v>
      </c>
      <c r="R341" s="16">
        <f>3.1415*(H341/2)^2*J341</f>
        <v>6925.5648242580191</v>
      </c>
      <c r="S341" s="16">
        <f t="shared" si="42"/>
        <v>23.649563443575332</v>
      </c>
    </row>
    <row r="342" spans="5:19" ht="14.65" thickBot="1" x14ac:dyDescent="0.5">
      <c r="E342" s="13" t="s">
        <v>20</v>
      </c>
      <c r="H342" s="14">
        <v>6</v>
      </c>
      <c r="I342" s="26"/>
      <c r="J342" s="23">
        <f t="shared" si="43"/>
        <v>244.94897427831782</v>
      </c>
      <c r="K342" s="14" t="s">
        <v>22</v>
      </c>
      <c r="L342" s="24">
        <v>43228</v>
      </c>
      <c r="M342" s="24">
        <v>43235</v>
      </c>
      <c r="N342" s="21">
        <v>-114.25</v>
      </c>
      <c r="O342" s="21">
        <v>38.93</v>
      </c>
      <c r="Q342" s="16">
        <f>J342/H342</f>
        <v>40.824829046386306</v>
      </c>
      <c r="R342" s="16">
        <f>3.1415*(H342/2)^2*J342</f>
        <v>6925.5648242580191</v>
      </c>
      <c r="S342" s="16">
        <f t="shared" si="42"/>
        <v>23.649563443575332</v>
      </c>
    </row>
    <row r="343" spans="5:19" ht="14.65" thickBot="1" x14ac:dyDescent="0.5">
      <c r="E343" s="13" t="s">
        <v>20</v>
      </c>
      <c r="H343" s="14">
        <v>6</v>
      </c>
      <c r="I343" s="26"/>
      <c r="J343" s="23">
        <f t="shared" si="43"/>
        <v>244.94897427831782</v>
      </c>
      <c r="K343" s="14" t="s">
        <v>22</v>
      </c>
      <c r="L343" s="24">
        <v>43235</v>
      </c>
      <c r="M343" s="24">
        <v>43242</v>
      </c>
      <c r="N343" s="21">
        <v>-114.25</v>
      </c>
      <c r="O343" s="21">
        <v>38.93</v>
      </c>
      <c r="Q343" s="16">
        <f>J343/H343</f>
        <v>40.824829046386306</v>
      </c>
      <c r="R343" s="16">
        <f>3.1415*(H343/2)^2*J343</f>
        <v>6925.5648242580191</v>
      </c>
      <c r="S343" s="16">
        <f t="shared" si="42"/>
        <v>23.649563443575332</v>
      </c>
    </row>
    <row r="344" spans="5:19" ht="14.65" thickBot="1" x14ac:dyDescent="0.5">
      <c r="E344" s="13" t="s">
        <v>20</v>
      </c>
      <c r="H344" s="14">
        <v>6</v>
      </c>
      <c r="I344" s="26"/>
      <c r="J344" s="23">
        <f t="shared" si="43"/>
        <v>244.94897427831782</v>
      </c>
      <c r="K344" s="14" t="s">
        <v>22</v>
      </c>
      <c r="L344" s="24">
        <v>43242</v>
      </c>
      <c r="M344" s="24">
        <v>43249</v>
      </c>
      <c r="N344" s="21">
        <v>-114.25</v>
      </c>
      <c r="O344" s="21">
        <v>38.93</v>
      </c>
      <c r="Q344" s="16">
        <f>J344/H344</f>
        <v>40.824829046386306</v>
      </c>
      <c r="R344" s="16">
        <f>3.1415*(H344/2)^2*J344</f>
        <v>6925.5648242580191</v>
      </c>
      <c r="S344" s="16">
        <f t="shared" si="42"/>
        <v>23.649563443575332</v>
      </c>
    </row>
    <row r="345" spans="5:19" ht="14.65" thickBot="1" x14ac:dyDescent="0.5">
      <c r="E345" s="13" t="s">
        <v>20</v>
      </c>
      <c r="H345" s="14">
        <v>6</v>
      </c>
      <c r="I345" s="26"/>
      <c r="J345" s="23">
        <f t="shared" si="43"/>
        <v>244.94897427831782</v>
      </c>
      <c r="K345" s="14" t="s">
        <v>22</v>
      </c>
      <c r="L345" s="24">
        <v>43284</v>
      </c>
      <c r="M345" s="24">
        <v>43291</v>
      </c>
      <c r="N345" s="21">
        <v>-114.25</v>
      </c>
      <c r="O345" s="21">
        <v>38.93</v>
      </c>
      <c r="Q345" s="16">
        <f>J345/H345</f>
        <v>40.824829046386306</v>
      </c>
      <c r="R345" s="16">
        <f>3.1415*(H345/2)^2*J345</f>
        <v>6925.5648242580191</v>
      </c>
      <c r="S345" s="16">
        <f t="shared" si="42"/>
        <v>23.649563443575332</v>
      </c>
    </row>
    <row r="346" spans="5:19" ht="14.65" thickBot="1" x14ac:dyDescent="0.5">
      <c r="E346" s="13" t="s">
        <v>20</v>
      </c>
      <c r="H346" s="14">
        <v>6</v>
      </c>
      <c r="I346" s="26"/>
      <c r="J346" s="23">
        <f t="shared" si="43"/>
        <v>244.94897427831782</v>
      </c>
      <c r="K346" s="14" t="s">
        <v>22</v>
      </c>
      <c r="L346" s="24">
        <v>43291</v>
      </c>
      <c r="M346" s="24">
        <v>43298</v>
      </c>
      <c r="N346" s="21">
        <v>-114.25</v>
      </c>
      <c r="O346" s="21">
        <v>38.93</v>
      </c>
      <c r="Q346" s="16">
        <f>J346/H346</f>
        <v>40.824829046386306</v>
      </c>
      <c r="R346" s="16">
        <f>3.1415*(H346/2)^2*J346</f>
        <v>6925.5648242580191</v>
      </c>
      <c r="S346" s="16">
        <f t="shared" si="42"/>
        <v>23.649563443575332</v>
      </c>
    </row>
    <row r="347" spans="5:19" ht="14.65" thickBot="1" x14ac:dyDescent="0.5">
      <c r="E347" s="13" t="s">
        <v>20</v>
      </c>
      <c r="H347" s="14">
        <v>6</v>
      </c>
      <c r="I347" s="26"/>
      <c r="J347" s="23">
        <f t="shared" si="43"/>
        <v>244.94897427831782</v>
      </c>
      <c r="K347" s="14" t="s">
        <v>22</v>
      </c>
      <c r="L347" s="24">
        <v>43298</v>
      </c>
      <c r="M347" s="24">
        <v>43305</v>
      </c>
      <c r="N347" s="21">
        <v>-114.25</v>
      </c>
      <c r="O347" s="21">
        <v>38.93</v>
      </c>
      <c r="Q347" s="16">
        <f>J347/H347</f>
        <v>40.824829046386306</v>
      </c>
      <c r="R347" s="16">
        <f>3.1415*(H347/2)^2*J347</f>
        <v>6925.5648242580191</v>
      </c>
      <c r="S347" s="16">
        <f t="shared" si="42"/>
        <v>23.649563443575332</v>
      </c>
    </row>
    <row r="348" spans="5:19" ht="14.65" thickBot="1" x14ac:dyDescent="0.5">
      <c r="E348" s="13" t="s">
        <v>20</v>
      </c>
      <c r="H348" s="14">
        <v>6</v>
      </c>
      <c r="I348" s="26"/>
      <c r="J348" s="23">
        <f t="shared" si="43"/>
        <v>244.94897427831782</v>
      </c>
      <c r="K348" s="14" t="s">
        <v>22</v>
      </c>
      <c r="L348" s="24">
        <v>43304</v>
      </c>
      <c r="M348" s="24">
        <v>43312</v>
      </c>
      <c r="N348" s="21">
        <v>-114.25</v>
      </c>
      <c r="O348" s="21">
        <v>38.93</v>
      </c>
      <c r="Q348" s="16">
        <f>J348/H348</f>
        <v>40.824829046386306</v>
      </c>
      <c r="R348" s="16">
        <f>3.1415*(H348/2)^2*J348</f>
        <v>6925.5648242580191</v>
      </c>
      <c r="S348" s="16">
        <f t="shared" si="42"/>
        <v>23.649563443575332</v>
      </c>
    </row>
    <row r="349" spans="5:19" ht="14.65" thickBot="1" x14ac:dyDescent="0.5">
      <c r="E349" s="13" t="s">
        <v>20</v>
      </c>
      <c r="H349" s="14">
        <v>6</v>
      </c>
      <c r="I349" s="26"/>
      <c r="J349" s="23">
        <f t="shared" si="43"/>
        <v>244.94897427831782</v>
      </c>
      <c r="K349" s="14" t="s">
        <v>22</v>
      </c>
      <c r="L349" s="24">
        <v>43326</v>
      </c>
      <c r="M349" s="24">
        <v>43333</v>
      </c>
      <c r="N349" s="21">
        <v>-114.25</v>
      </c>
      <c r="O349" s="21">
        <v>38.93</v>
      </c>
      <c r="Q349" s="16">
        <f>J349/H349</f>
        <v>40.824829046386306</v>
      </c>
      <c r="R349" s="16">
        <f>3.1415*(H349/2)^2*J349</f>
        <v>6925.5648242580191</v>
      </c>
      <c r="S349" s="16">
        <f t="shared" si="42"/>
        <v>23.649563443575332</v>
      </c>
    </row>
    <row r="350" spans="5:19" ht="14.65" thickBot="1" x14ac:dyDescent="0.5">
      <c r="E350" s="13" t="s">
        <v>20</v>
      </c>
      <c r="H350" s="14">
        <v>6</v>
      </c>
      <c r="I350" s="26"/>
      <c r="J350" s="23">
        <f t="shared" si="43"/>
        <v>244.94897427831782</v>
      </c>
      <c r="K350" s="14" t="s">
        <v>22</v>
      </c>
      <c r="L350" s="24">
        <v>42997</v>
      </c>
      <c r="M350" s="24">
        <v>43004</v>
      </c>
      <c r="N350" s="21">
        <v>-114.25</v>
      </c>
      <c r="O350" s="21">
        <v>38.93</v>
      </c>
      <c r="Q350" s="16">
        <f>J350/H350</f>
        <v>40.824829046386306</v>
      </c>
      <c r="R350" s="16">
        <f>3.1415*(H350/2)^2*J350</f>
        <v>6925.5648242580191</v>
      </c>
      <c r="S350" s="16">
        <f t="shared" si="42"/>
        <v>23.649563443575332</v>
      </c>
    </row>
    <row r="351" spans="5:19" ht="14.65" thickBot="1" x14ac:dyDescent="0.5">
      <c r="E351" s="13" t="s">
        <v>20</v>
      </c>
      <c r="H351" s="14">
        <v>6</v>
      </c>
      <c r="I351" s="26"/>
      <c r="J351" s="23">
        <f t="shared" si="43"/>
        <v>244.94897427831782</v>
      </c>
      <c r="K351" s="14" t="s">
        <v>22</v>
      </c>
      <c r="L351" s="24">
        <v>43375</v>
      </c>
      <c r="M351" s="24">
        <v>43382</v>
      </c>
      <c r="N351" s="21">
        <v>-114.25</v>
      </c>
      <c r="O351" s="21">
        <v>38.93</v>
      </c>
      <c r="Q351" s="16">
        <f>J351/H351</f>
        <v>40.824829046386306</v>
      </c>
      <c r="R351" s="16">
        <f>3.1415*(H351/2)^2*J351</f>
        <v>6925.5648242580191</v>
      </c>
      <c r="S351" s="16">
        <f t="shared" si="42"/>
        <v>23.649563443575332</v>
      </c>
    </row>
    <row r="352" spans="5:19" ht="14.65" thickBot="1" x14ac:dyDescent="0.5">
      <c r="E352" s="13" t="s">
        <v>20</v>
      </c>
      <c r="H352" s="14">
        <v>6</v>
      </c>
      <c r="I352" s="26"/>
      <c r="J352" s="23">
        <f t="shared" si="43"/>
        <v>244.94897427831782</v>
      </c>
      <c r="K352" s="14" t="s">
        <v>22</v>
      </c>
      <c r="L352" s="24">
        <v>43382</v>
      </c>
      <c r="M352" s="24">
        <v>43389</v>
      </c>
      <c r="N352" s="21">
        <v>-114.25</v>
      </c>
      <c r="O352" s="21">
        <v>38.93</v>
      </c>
      <c r="Q352" s="16">
        <f>J352/H352</f>
        <v>40.824829046386306</v>
      </c>
      <c r="R352" s="16">
        <f>3.1415*(H352/2)^2*J352</f>
        <v>6925.5648242580191</v>
      </c>
      <c r="S352" s="16">
        <f t="shared" si="42"/>
        <v>23.649563443575332</v>
      </c>
    </row>
    <row r="353" spans="5:19" ht="14.65" thickBot="1" x14ac:dyDescent="0.5">
      <c r="E353" s="13" t="s">
        <v>20</v>
      </c>
      <c r="H353" s="14">
        <v>6</v>
      </c>
      <c r="I353" s="26"/>
      <c r="J353" s="23">
        <f t="shared" si="43"/>
        <v>244.94897427831782</v>
      </c>
      <c r="K353" s="14" t="s">
        <v>22</v>
      </c>
      <c r="L353" s="24">
        <v>43389</v>
      </c>
      <c r="M353" s="24">
        <v>43396</v>
      </c>
      <c r="N353" s="21">
        <v>-114.25</v>
      </c>
      <c r="O353" s="21">
        <v>38.93</v>
      </c>
      <c r="Q353" s="16">
        <f>J353/H353</f>
        <v>40.824829046386306</v>
      </c>
      <c r="R353" s="16">
        <f>3.1415*(H353/2)^2*J353</f>
        <v>6925.5648242580191</v>
      </c>
      <c r="S353" s="16">
        <f t="shared" si="42"/>
        <v>23.649563443575332</v>
      </c>
    </row>
    <row r="354" spans="5:19" ht="14.65" thickBot="1" x14ac:dyDescent="0.5">
      <c r="E354" s="13" t="s">
        <v>20</v>
      </c>
      <c r="H354" s="14">
        <v>6</v>
      </c>
      <c r="I354" s="26"/>
      <c r="J354" s="23">
        <f t="shared" si="43"/>
        <v>244.94897427831782</v>
      </c>
      <c r="K354" s="14" t="s">
        <v>22</v>
      </c>
      <c r="L354" s="24">
        <v>43102</v>
      </c>
      <c r="M354" s="24">
        <v>43109</v>
      </c>
      <c r="N354" s="21">
        <v>-115.89</v>
      </c>
      <c r="O354" s="21">
        <v>33.86</v>
      </c>
      <c r="Q354" s="16">
        <f>J354/H354</f>
        <v>40.824829046386306</v>
      </c>
      <c r="R354" s="16">
        <f>3.1415*(H354/2)^2*J354</f>
        <v>6925.5648242580191</v>
      </c>
      <c r="S354" s="16">
        <f t="shared" si="42"/>
        <v>23.649563443575332</v>
      </c>
    </row>
    <row r="355" spans="5:19" ht="14.65" thickBot="1" x14ac:dyDescent="0.5">
      <c r="E355" s="13" t="s">
        <v>20</v>
      </c>
      <c r="H355" s="14">
        <v>6</v>
      </c>
      <c r="I355" s="26"/>
      <c r="J355" s="23">
        <f t="shared" si="43"/>
        <v>244.94897427831782</v>
      </c>
      <c r="K355" s="14" t="s">
        <v>22</v>
      </c>
      <c r="L355" s="24">
        <v>43172</v>
      </c>
      <c r="M355" s="24">
        <v>43179</v>
      </c>
      <c r="N355" s="21">
        <v>-115.89</v>
      </c>
      <c r="O355" s="21">
        <v>33.86</v>
      </c>
      <c r="Q355" s="16">
        <f>J355/H355</f>
        <v>40.824829046386306</v>
      </c>
      <c r="R355" s="16">
        <f>3.1415*(H355/2)^2*J355</f>
        <v>6925.5648242580191</v>
      </c>
      <c r="S355" s="16">
        <f t="shared" si="42"/>
        <v>23.649563443575332</v>
      </c>
    </row>
    <row r="356" spans="5:19" ht="14.65" thickBot="1" x14ac:dyDescent="0.5">
      <c r="E356" s="13" t="s">
        <v>20</v>
      </c>
      <c r="H356" s="14">
        <v>6</v>
      </c>
      <c r="I356" s="26"/>
      <c r="J356" s="23">
        <f t="shared" si="43"/>
        <v>244.94897427831782</v>
      </c>
      <c r="K356" s="14" t="s">
        <v>22</v>
      </c>
      <c r="L356" s="24">
        <v>43179</v>
      </c>
      <c r="M356" s="24">
        <v>43186</v>
      </c>
      <c r="N356" s="21">
        <v>-115.89</v>
      </c>
      <c r="O356" s="21">
        <v>33.86</v>
      </c>
      <c r="Q356" s="16">
        <f>J356/H356</f>
        <v>40.824829046386306</v>
      </c>
      <c r="R356" s="16">
        <f>3.1415*(H356/2)^2*J356</f>
        <v>6925.5648242580191</v>
      </c>
      <c r="S356" s="16">
        <f t="shared" si="42"/>
        <v>23.649563443575332</v>
      </c>
    </row>
    <row r="357" spans="5:19" ht="14.65" thickBot="1" x14ac:dyDescent="0.5">
      <c r="E357" s="13" t="s">
        <v>20</v>
      </c>
      <c r="H357" s="14">
        <v>6</v>
      </c>
      <c r="I357" s="26"/>
      <c r="J357" s="23">
        <f t="shared" si="43"/>
        <v>244.94897427831782</v>
      </c>
      <c r="K357" s="14" t="s">
        <v>22</v>
      </c>
      <c r="L357" s="24">
        <v>43221</v>
      </c>
      <c r="M357" s="24">
        <v>43228</v>
      </c>
      <c r="N357" s="21">
        <v>-115.89</v>
      </c>
      <c r="O357" s="21">
        <v>33.86</v>
      </c>
      <c r="Q357" s="16">
        <f>J357/H357</f>
        <v>40.824829046386306</v>
      </c>
      <c r="R357" s="16">
        <f>3.1415*(H357/2)^2*J357</f>
        <v>6925.5648242580191</v>
      </c>
      <c r="S357" s="16">
        <f t="shared" si="42"/>
        <v>23.649563443575332</v>
      </c>
    </row>
    <row r="358" spans="5:19" ht="14.65" thickBot="1" x14ac:dyDescent="0.5">
      <c r="E358" s="13" t="s">
        <v>20</v>
      </c>
      <c r="H358" s="14">
        <v>6</v>
      </c>
      <c r="I358" s="26"/>
      <c r="J358" s="23">
        <f t="shared" si="43"/>
        <v>244.94897427831782</v>
      </c>
      <c r="K358" s="14" t="s">
        <v>22</v>
      </c>
      <c r="L358" s="24">
        <v>43284</v>
      </c>
      <c r="M358" s="24">
        <v>43291</v>
      </c>
      <c r="N358" s="21">
        <v>-115.89</v>
      </c>
      <c r="O358" s="21">
        <v>33.86</v>
      </c>
      <c r="Q358" s="16">
        <f>J358/H358</f>
        <v>40.824829046386306</v>
      </c>
      <c r="R358" s="16">
        <f>3.1415*(H358/2)^2*J358</f>
        <v>6925.5648242580191</v>
      </c>
      <c r="S358" s="16">
        <f t="shared" si="42"/>
        <v>23.649563443575332</v>
      </c>
    </row>
    <row r="359" spans="5:19" ht="14.65" thickBot="1" x14ac:dyDescent="0.5">
      <c r="E359" s="13" t="s">
        <v>20</v>
      </c>
      <c r="H359" s="14">
        <v>6</v>
      </c>
      <c r="I359" s="26"/>
      <c r="J359" s="23">
        <f t="shared" si="43"/>
        <v>244.94897427831782</v>
      </c>
      <c r="K359" s="14" t="s">
        <v>22</v>
      </c>
      <c r="L359" s="24">
        <v>43291</v>
      </c>
      <c r="M359" s="24">
        <v>43298</v>
      </c>
      <c r="N359" s="21">
        <v>-115.89</v>
      </c>
      <c r="O359" s="21">
        <v>33.86</v>
      </c>
      <c r="Q359" s="16">
        <f>J359/H359</f>
        <v>40.824829046386306</v>
      </c>
      <c r="R359" s="16">
        <f>3.1415*(H359/2)^2*J359</f>
        <v>6925.5648242580191</v>
      </c>
      <c r="S359" s="16">
        <f t="shared" si="42"/>
        <v>23.649563443575332</v>
      </c>
    </row>
    <row r="360" spans="5:19" ht="14.65" thickBot="1" x14ac:dyDescent="0.5">
      <c r="E360" s="13" t="s">
        <v>20</v>
      </c>
      <c r="H360" s="14">
        <v>6</v>
      </c>
      <c r="I360" s="26"/>
      <c r="J360" s="23">
        <f t="shared" si="43"/>
        <v>244.94897427831782</v>
      </c>
      <c r="K360" s="14" t="s">
        <v>22</v>
      </c>
      <c r="L360" s="24">
        <v>43305</v>
      </c>
      <c r="M360" s="24">
        <v>43312</v>
      </c>
      <c r="N360" s="21">
        <v>-115.89</v>
      </c>
      <c r="O360" s="21">
        <v>33.86</v>
      </c>
      <c r="Q360" s="16">
        <f>J360/H360</f>
        <v>40.824829046386306</v>
      </c>
      <c r="R360" s="16">
        <f>3.1415*(H360/2)^2*J360</f>
        <v>6925.5648242580191</v>
      </c>
      <c r="S360" s="16">
        <f t="shared" si="42"/>
        <v>23.649563443575332</v>
      </c>
    </row>
    <row r="361" spans="5:19" ht="14.65" thickBot="1" x14ac:dyDescent="0.5">
      <c r="E361" s="13" t="s">
        <v>20</v>
      </c>
      <c r="H361" s="14">
        <v>6</v>
      </c>
      <c r="I361" s="26"/>
      <c r="J361" s="23">
        <f t="shared" si="43"/>
        <v>244.94897427831782</v>
      </c>
      <c r="K361" s="14" t="s">
        <v>22</v>
      </c>
      <c r="L361" s="24">
        <v>43375</v>
      </c>
      <c r="M361" s="24">
        <v>43382</v>
      </c>
      <c r="N361" s="21">
        <v>-115.89</v>
      </c>
      <c r="O361" s="21">
        <v>33.86</v>
      </c>
      <c r="Q361" s="16">
        <f>J361/H361</f>
        <v>40.824829046386306</v>
      </c>
      <c r="R361" s="16">
        <f>3.1415*(H361/2)^2*J361</f>
        <v>6925.5648242580191</v>
      </c>
      <c r="S361" s="16">
        <f t="shared" si="42"/>
        <v>23.649563443575332</v>
      </c>
    </row>
    <row r="362" spans="5:19" ht="14.65" thickBot="1" x14ac:dyDescent="0.5">
      <c r="E362" s="13" t="s">
        <v>20</v>
      </c>
      <c r="H362" s="14">
        <v>6</v>
      </c>
      <c r="I362" s="26"/>
      <c r="J362" s="23">
        <f t="shared" si="43"/>
        <v>244.94897427831782</v>
      </c>
      <c r="K362" s="14" t="s">
        <v>22</v>
      </c>
      <c r="L362" s="24">
        <v>43382</v>
      </c>
      <c r="M362" s="24">
        <v>43389</v>
      </c>
      <c r="N362" s="21">
        <v>-115.89</v>
      </c>
      <c r="O362" s="21">
        <v>33.86</v>
      </c>
      <c r="Q362" s="16">
        <f>J362/H362</f>
        <v>40.824829046386306</v>
      </c>
      <c r="R362" s="16">
        <f>3.1415*(H362/2)^2*J362</f>
        <v>6925.5648242580191</v>
      </c>
      <c r="S362" s="16">
        <f t="shared" si="42"/>
        <v>23.649563443575332</v>
      </c>
    </row>
    <row r="363" spans="5:19" ht="14.65" thickBot="1" x14ac:dyDescent="0.5">
      <c r="E363" s="13" t="s">
        <v>20</v>
      </c>
      <c r="H363" s="14">
        <v>6</v>
      </c>
      <c r="I363" s="26"/>
      <c r="J363" s="23">
        <f t="shared" si="43"/>
        <v>244.94897427831782</v>
      </c>
      <c r="K363" s="14" t="s">
        <v>22</v>
      </c>
      <c r="L363" s="24">
        <v>43109</v>
      </c>
      <c r="M363" s="24">
        <v>43116</v>
      </c>
      <c r="N363" s="21">
        <v>-109.89</v>
      </c>
      <c r="O363" s="21">
        <v>38.21</v>
      </c>
      <c r="Q363" s="16">
        <f>J363/H363</f>
        <v>40.824829046386306</v>
      </c>
      <c r="R363" s="16">
        <f>3.1415*(H363/2)^2*J363</f>
        <v>6925.5648242580191</v>
      </c>
      <c r="S363" s="16">
        <f t="shared" si="42"/>
        <v>23.649563443575332</v>
      </c>
    </row>
    <row r="364" spans="5:19" ht="14.65" thickBot="1" x14ac:dyDescent="0.5">
      <c r="E364" s="13" t="s">
        <v>20</v>
      </c>
      <c r="H364" s="14">
        <v>6</v>
      </c>
      <c r="I364" s="26"/>
      <c r="J364" s="23">
        <f t="shared" si="43"/>
        <v>244.94897427831782</v>
      </c>
      <c r="K364" s="14" t="s">
        <v>22</v>
      </c>
      <c r="L364" s="24">
        <v>43137</v>
      </c>
      <c r="M364" s="24">
        <v>43144</v>
      </c>
      <c r="N364" s="21">
        <v>-109.89</v>
      </c>
      <c r="O364" s="21">
        <v>38.21</v>
      </c>
      <c r="Q364" s="16">
        <f>J364/H364</f>
        <v>40.824829046386306</v>
      </c>
      <c r="R364" s="16">
        <f>3.1415*(H364/2)^2*J364</f>
        <v>6925.5648242580191</v>
      </c>
      <c r="S364" s="16">
        <f t="shared" si="42"/>
        <v>23.649563443575332</v>
      </c>
    </row>
    <row r="365" spans="5:19" ht="14.65" thickBot="1" x14ac:dyDescent="0.5">
      <c r="E365" s="13" t="s">
        <v>20</v>
      </c>
      <c r="H365" s="14">
        <v>6</v>
      </c>
      <c r="I365" s="26"/>
      <c r="J365" s="23">
        <f t="shared" si="43"/>
        <v>244.94897427831782</v>
      </c>
      <c r="K365" s="14" t="s">
        <v>22</v>
      </c>
      <c r="L365" s="24">
        <v>43151</v>
      </c>
      <c r="M365" s="24">
        <v>43157</v>
      </c>
      <c r="N365" s="21">
        <v>-109.89</v>
      </c>
      <c r="O365" s="21">
        <v>38.21</v>
      </c>
      <c r="Q365" s="16">
        <f>J365/H365</f>
        <v>40.824829046386306</v>
      </c>
      <c r="R365" s="16">
        <f>3.1415*(H365/2)^2*J365</f>
        <v>6925.5648242580191</v>
      </c>
      <c r="S365" s="16">
        <f t="shared" si="42"/>
        <v>23.649563443575332</v>
      </c>
    </row>
    <row r="366" spans="5:19" ht="14.65" thickBot="1" x14ac:dyDescent="0.5">
      <c r="E366" s="13" t="s">
        <v>20</v>
      </c>
      <c r="H366" s="14">
        <v>6</v>
      </c>
      <c r="I366" s="26"/>
      <c r="J366" s="23">
        <f t="shared" si="43"/>
        <v>244.94897427831782</v>
      </c>
      <c r="K366" s="14" t="s">
        <v>22</v>
      </c>
      <c r="L366" s="24">
        <v>43179</v>
      </c>
      <c r="M366" s="24">
        <v>43186</v>
      </c>
      <c r="N366" s="21">
        <v>-109.89</v>
      </c>
      <c r="O366" s="21">
        <v>38.21</v>
      </c>
      <c r="Q366" s="16">
        <f>J366/H366</f>
        <v>40.824829046386306</v>
      </c>
      <c r="R366" s="16">
        <f>3.1415*(H366/2)^2*J366</f>
        <v>6925.5648242580191</v>
      </c>
      <c r="S366" s="16">
        <f t="shared" si="42"/>
        <v>23.649563443575332</v>
      </c>
    </row>
    <row r="367" spans="5:19" ht="14.65" thickBot="1" x14ac:dyDescent="0.5">
      <c r="E367" s="13" t="s">
        <v>20</v>
      </c>
      <c r="H367" s="14">
        <v>6</v>
      </c>
      <c r="I367" s="26"/>
      <c r="J367" s="23">
        <f t="shared" si="43"/>
        <v>244.94897427831782</v>
      </c>
      <c r="K367" s="14" t="s">
        <v>22</v>
      </c>
      <c r="L367" s="24">
        <v>43193</v>
      </c>
      <c r="M367" s="24">
        <v>43200</v>
      </c>
      <c r="N367" s="21">
        <v>-109.89</v>
      </c>
      <c r="O367" s="21">
        <v>38.21</v>
      </c>
      <c r="Q367" s="16">
        <f>J367/H367</f>
        <v>40.824829046386306</v>
      </c>
      <c r="R367" s="16">
        <f>3.1415*(H367/2)^2*J367</f>
        <v>6925.5648242580191</v>
      </c>
      <c r="S367" s="16">
        <f t="shared" si="42"/>
        <v>23.649563443575332</v>
      </c>
    </row>
    <row r="368" spans="5:19" ht="14.65" thickBot="1" x14ac:dyDescent="0.5">
      <c r="E368" s="13" t="s">
        <v>20</v>
      </c>
      <c r="H368" s="14">
        <v>6</v>
      </c>
      <c r="I368" s="26"/>
      <c r="J368" s="23">
        <f t="shared" si="43"/>
        <v>244.94897427831782</v>
      </c>
      <c r="K368" s="14" t="s">
        <v>22</v>
      </c>
      <c r="L368" s="24">
        <v>43207</v>
      </c>
      <c r="M368" s="24">
        <v>43214</v>
      </c>
      <c r="N368" s="21">
        <v>-109.89</v>
      </c>
      <c r="O368" s="21">
        <v>38.21</v>
      </c>
      <c r="Q368" s="16">
        <f>J368/H368</f>
        <v>40.824829046386306</v>
      </c>
      <c r="R368" s="16">
        <f>3.1415*(H368/2)^2*J368</f>
        <v>6925.5648242580191</v>
      </c>
      <c r="S368" s="16">
        <f t="shared" si="42"/>
        <v>23.649563443575332</v>
      </c>
    </row>
    <row r="369" spans="5:19" ht="14.65" thickBot="1" x14ac:dyDescent="0.5">
      <c r="E369" s="13" t="s">
        <v>20</v>
      </c>
      <c r="H369" s="14">
        <v>6</v>
      </c>
      <c r="I369" s="26"/>
      <c r="J369" s="23">
        <f t="shared" si="43"/>
        <v>244.94897427831782</v>
      </c>
      <c r="K369" s="14" t="s">
        <v>22</v>
      </c>
      <c r="L369" s="24">
        <v>43214</v>
      </c>
      <c r="M369" s="24">
        <v>43222</v>
      </c>
      <c r="N369" s="21">
        <v>-109.89</v>
      </c>
      <c r="O369" s="21">
        <v>38.21</v>
      </c>
      <c r="Q369" s="16">
        <f>J369/H369</f>
        <v>40.824829046386306</v>
      </c>
      <c r="R369" s="16">
        <f>3.1415*(H369/2)^2*J369</f>
        <v>6925.5648242580191</v>
      </c>
      <c r="S369" s="16">
        <f t="shared" si="42"/>
        <v>23.649563443575332</v>
      </c>
    </row>
    <row r="370" spans="5:19" ht="14.65" thickBot="1" x14ac:dyDescent="0.5">
      <c r="E370" s="13" t="s">
        <v>20</v>
      </c>
      <c r="H370" s="14">
        <v>6</v>
      </c>
      <c r="I370" s="26"/>
      <c r="J370" s="23">
        <f t="shared" si="43"/>
        <v>244.94897427831782</v>
      </c>
      <c r="K370" s="14" t="s">
        <v>22</v>
      </c>
      <c r="L370" s="24">
        <v>43222</v>
      </c>
      <c r="M370" s="24">
        <v>43228</v>
      </c>
      <c r="N370" s="21">
        <v>-109.89</v>
      </c>
      <c r="O370" s="21">
        <v>38.21</v>
      </c>
      <c r="Q370" s="16">
        <f>J370/H370</f>
        <v>40.824829046386306</v>
      </c>
      <c r="R370" s="16">
        <f>3.1415*(H370/2)^2*J370</f>
        <v>6925.5648242580191</v>
      </c>
      <c r="S370" s="16">
        <f t="shared" si="42"/>
        <v>23.649563443575332</v>
      </c>
    </row>
    <row r="371" spans="5:19" ht="14.65" thickBot="1" x14ac:dyDescent="0.5">
      <c r="E371" s="13" t="s">
        <v>20</v>
      </c>
      <c r="H371" s="14">
        <v>6</v>
      </c>
      <c r="I371" s="26"/>
      <c r="J371" s="23">
        <f t="shared" si="43"/>
        <v>244.94897427831782</v>
      </c>
      <c r="K371" s="14" t="s">
        <v>22</v>
      </c>
      <c r="L371" s="24">
        <v>43249</v>
      </c>
      <c r="M371" s="24">
        <v>43256</v>
      </c>
      <c r="N371" s="21">
        <v>-109.89</v>
      </c>
      <c r="O371" s="21">
        <v>38.21</v>
      </c>
      <c r="Q371" s="16">
        <f>J371/H371</f>
        <v>40.824829046386306</v>
      </c>
      <c r="R371" s="16">
        <f>3.1415*(H371/2)^2*J371</f>
        <v>6925.5648242580191</v>
      </c>
      <c r="S371" s="16">
        <f t="shared" si="42"/>
        <v>23.649563443575332</v>
      </c>
    </row>
    <row r="372" spans="5:19" ht="14.65" thickBot="1" x14ac:dyDescent="0.5">
      <c r="E372" s="13" t="s">
        <v>20</v>
      </c>
      <c r="H372" s="14">
        <v>6</v>
      </c>
      <c r="I372" s="26"/>
      <c r="J372" s="23">
        <f t="shared" si="43"/>
        <v>244.94897427831782</v>
      </c>
      <c r="K372" s="14" t="s">
        <v>22</v>
      </c>
      <c r="L372" s="24">
        <v>43291</v>
      </c>
      <c r="M372" s="24">
        <v>43298</v>
      </c>
      <c r="N372" s="21">
        <v>-109.89</v>
      </c>
      <c r="O372" s="21">
        <v>38.21</v>
      </c>
      <c r="Q372" s="16">
        <f>J372/H372</f>
        <v>40.824829046386306</v>
      </c>
      <c r="R372" s="16">
        <f>3.1415*(H372/2)^2*J372</f>
        <v>6925.5648242580191</v>
      </c>
      <c r="S372" s="16">
        <f t="shared" si="42"/>
        <v>23.649563443575332</v>
      </c>
    </row>
    <row r="373" spans="5:19" ht="14.65" thickBot="1" x14ac:dyDescent="0.5">
      <c r="E373" s="13" t="s">
        <v>20</v>
      </c>
      <c r="H373" s="14">
        <v>6</v>
      </c>
      <c r="I373" s="26"/>
      <c r="J373" s="23">
        <f t="shared" si="43"/>
        <v>244.94897427831782</v>
      </c>
      <c r="K373" s="14" t="s">
        <v>22</v>
      </c>
      <c r="L373" s="24">
        <v>43298</v>
      </c>
      <c r="M373" s="24">
        <v>43304</v>
      </c>
      <c r="N373" s="21">
        <v>-109.89</v>
      </c>
      <c r="O373" s="21">
        <v>38.21</v>
      </c>
      <c r="Q373" s="16">
        <f>J373/H373</f>
        <v>40.824829046386306</v>
      </c>
      <c r="R373" s="16">
        <f>3.1415*(H373/2)^2*J373</f>
        <v>6925.5648242580191</v>
      </c>
      <c r="S373" s="16">
        <f t="shared" si="42"/>
        <v>23.649563443575332</v>
      </c>
    </row>
    <row r="374" spans="5:19" ht="14.65" thickBot="1" x14ac:dyDescent="0.5">
      <c r="E374" s="13" t="s">
        <v>20</v>
      </c>
      <c r="H374" s="14">
        <v>6</v>
      </c>
      <c r="I374" s="26"/>
      <c r="J374" s="23">
        <f t="shared" si="43"/>
        <v>244.94897427831782</v>
      </c>
      <c r="K374" s="14" t="s">
        <v>22</v>
      </c>
      <c r="L374" s="24">
        <v>43304</v>
      </c>
      <c r="M374" s="24">
        <v>43312</v>
      </c>
      <c r="N374" s="21">
        <v>-109.89</v>
      </c>
      <c r="O374" s="21">
        <v>38.21</v>
      </c>
      <c r="Q374" s="16">
        <f>J374/H374</f>
        <v>40.824829046386306</v>
      </c>
      <c r="R374" s="16">
        <f>3.1415*(H374/2)^2*J374</f>
        <v>6925.5648242580191</v>
      </c>
      <c r="S374" s="16">
        <f t="shared" si="42"/>
        <v>23.649563443575332</v>
      </c>
    </row>
    <row r="375" spans="5:19" ht="14.65" thickBot="1" x14ac:dyDescent="0.5">
      <c r="E375" s="13" t="s">
        <v>20</v>
      </c>
      <c r="H375" s="14">
        <v>6</v>
      </c>
      <c r="I375" s="26"/>
      <c r="J375" s="23">
        <f t="shared" si="43"/>
        <v>244.94897427831782</v>
      </c>
      <c r="K375" s="14" t="s">
        <v>22</v>
      </c>
      <c r="L375" s="24">
        <v>43326</v>
      </c>
      <c r="M375" s="24">
        <v>43333</v>
      </c>
      <c r="N375" s="21">
        <v>-109.89</v>
      </c>
      <c r="O375" s="21">
        <v>38.21</v>
      </c>
      <c r="Q375" s="16">
        <f>J375/H375</f>
        <v>40.824829046386306</v>
      </c>
      <c r="R375" s="16">
        <f>3.1415*(H375/2)^2*J375</f>
        <v>6925.5648242580191</v>
      </c>
      <c r="S375" s="16">
        <f t="shared" si="42"/>
        <v>23.649563443575332</v>
      </c>
    </row>
    <row r="376" spans="5:19" ht="14.65" thickBot="1" x14ac:dyDescent="0.5">
      <c r="E376" s="13" t="s">
        <v>20</v>
      </c>
      <c r="H376" s="14">
        <v>6</v>
      </c>
      <c r="I376" s="26"/>
      <c r="J376" s="23">
        <f t="shared" si="43"/>
        <v>244.94897427831782</v>
      </c>
      <c r="K376" s="14" t="s">
        <v>22</v>
      </c>
      <c r="L376" s="24">
        <v>43333</v>
      </c>
      <c r="M376" s="24">
        <v>43340</v>
      </c>
      <c r="N376" s="21">
        <v>-109.89</v>
      </c>
      <c r="O376" s="21">
        <v>38.21</v>
      </c>
      <c r="Q376" s="16">
        <f>J376/H376</f>
        <v>40.824829046386306</v>
      </c>
      <c r="R376" s="16">
        <f>3.1415*(H376/2)^2*J376</f>
        <v>6925.5648242580191</v>
      </c>
      <c r="S376" s="16">
        <f t="shared" si="42"/>
        <v>23.649563443575332</v>
      </c>
    </row>
    <row r="377" spans="5:19" ht="14.65" thickBot="1" x14ac:dyDescent="0.5">
      <c r="E377" s="13" t="s">
        <v>20</v>
      </c>
      <c r="H377" s="14">
        <v>6</v>
      </c>
      <c r="I377" s="26"/>
      <c r="J377" s="23">
        <f t="shared" si="43"/>
        <v>244.94897427831782</v>
      </c>
      <c r="K377" s="14" t="s">
        <v>22</v>
      </c>
      <c r="L377" s="24">
        <v>43368</v>
      </c>
      <c r="M377" s="24">
        <v>43375</v>
      </c>
      <c r="N377" s="21">
        <v>-109.89</v>
      </c>
      <c r="O377" s="21">
        <v>38.21</v>
      </c>
      <c r="Q377" s="16">
        <f>J377/H377</f>
        <v>40.824829046386306</v>
      </c>
      <c r="R377" s="16">
        <f>3.1415*(H377/2)^2*J377</f>
        <v>6925.5648242580191</v>
      </c>
      <c r="S377" s="16">
        <f t="shared" si="42"/>
        <v>23.649563443575332</v>
      </c>
    </row>
    <row r="378" spans="5:19" ht="14.65" thickBot="1" x14ac:dyDescent="0.5">
      <c r="E378" s="13" t="s">
        <v>20</v>
      </c>
      <c r="H378" s="14">
        <v>6</v>
      </c>
      <c r="I378" s="26"/>
      <c r="J378" s="23">
        <f t="shared" si="43"/>
        <v>244.94897427831782</v>
      </c>
      <c r="K378" s="14" t="s">
        <v>22</v>
      </c>
      <c r="L378" s="24">
        <v>43004</v>
      </c>
      <c r="M378" s="24">
        <v>43012</v>
      </c>
      <c r="N378" s="21">
        <v>-109.89</v>
      </c>
      <c r="O378" s="21">
        <v>38.21</v>
      </c>
      <c r="Q378" s="16">
        <f>J378/H378</f>
        <v>40.824829046386306</v>
      </c>
      <c r="R378" s="16">
        <f>3.1415*(H378/2)^2*J378</f>
        <v>6925.5648242580191</v>
      </c>
      <c r="S378" s="16">
        <f t="shared" ref="S378:S432" si="44">2 * (R378*3/(4*3.1415))^(1/3)</f>
        <v>23.649563443575332</v>
      </c>
    </row>
    <row r="379" spans="5:19" ht="14.65" thickBot="1" x14ac:dyDescent="0.5">
      <c r="E379" s="13" t="s">
        <v>20</v>
      </c>
      <c r="H379" s="14">
        <v>6</v>
      </c>
      <c r="I379" s="26"/>
      <c r="J379" s="23">
        <f t="shared" ref="J379:J398" si="45">SQRT(20*3000)</f>
        <v>244.94897427831782</v>
      </c>
      <c r="K379" s="14" t="s">
        <v>22</v>
      </c>
      <c r="L379" s="24">
        <v>43375</v>
      </c>
      <c r="M379" s="24">
        <v>43382</v>
      </c>
      <c r="N379" s="21">
        <v>-109.89</v>
      </c>
      <c r="O379" s="21">
        <v>38.21</v>
      </c>
      <c r="Q379" s="16">
        <f>J379/H379</f>
        <v>40.824829046386306</v>
      </c>
      <c r="R379" s="16">
        <f>3.1415*(H379/2)^2*J379</f>
        <v>6925.5648242580191</v>
      </c>
      <c r="S379" s="16">
        <f t="shared" si="44"/>
        <v>23.649563443575332</v>
      </c>
    </row>
    <row r="380" spans="5:19" ht="14.65" thickBot="1" x14ac:dyDescent="0.5">
      <c r="E380" s="13" t="s">
        <v>20</v>
      </c>
      <c r="H380" s="14">
        <v>6</v>
      </c>
      <c r="I380" s="26"/>
      <c r="J380" s="23">
        <f t="shared" si="45"/>
        <v>244.94897427831782</v>
      </c>
      <c r="K380" s="14" t="s">
        <v>22</v>
      </c>
      <c r="L380" s="24">
        <v>43382</v>
      </c>
      <c r="M380" s="24">
        <v>43390</v>
      </c>
      <c r="N380" s="21">
        <v>-109.89</v>
      </c>
      <c r="O380" s="21">
        <v>38.21</v>
      </c>
      <c r="Q380" s="16">
        <f>J380/H380</f>
        <v>40.824829046386306</v>
      </c>
      <c r="R380" s="16">
        <f>3.1415*(H380/2)^2*J380</f>
        <v>6925.5648242580191</v>
      </c>
      <c r="S380" s="16">
        <f t="shared" si="44"/>
        <v>23.649563443575332</v>
      </c>
    </row>
    <row r="381" spans="5:19" ht="14.65" thickBot="1" x14ac:dyDescent="0.5">
      <c r="E381" s="13" t="s">
        <v>20</v>
      </c>
      <c r="H381" s="14">
        <v>6</v>
      </c>
      <c r="I381" s="26"/>
      <c r="J381" s="23">
        <f t="shared" si="45"/>
        <v>244.94897427831782</v>
      </c>
      <c r="K381" s="14" t="s">
        <v>22</v>
      </c>
      <c r="L381" s="24">
        <v>43390</v>
      </c>
      <c r="M381" s="24">
        <v>43396</v>
      </c>
      <c r="N381" s="21">
        <v>-109.89</v>
      </c>
      <c r="O381" s="21">
        <v>38.21</v>
      </c>
      <c r="Q381" s="16">
        <f>J381/H381</f>
        <v>40.824829046386306</v>
      </c>
      <c r="R381" s="16">
        <f>3.1415*(H381/2)^2*J381</f>
        <v>6925.5648242580191</v>
      </c>
      <c r="S381" s="16">
        <f t="shared" si="44"/>
        <v>23.649563443575332</v>
      </c>
    </row>
    <row r="382" spans="5:19" ht="14.65" thickBot="1" x14ac:dyDescent="0.5">
      <c r="E382" s="13" t="s">
        <v>20</v>
      </c>
      <c r="H382" s="14">
        <v>6</v>
      </c>
      <c r="I382" s="26"/>
      <c r="J382" s="23">
        <f t="shared" si="45"/>
        <v>244.94897427831782</v>
      </c>
      <c r="K382" s="14" t="s">
        <v>22</v>
      </c>
      <c r="L382" s="24">
        <v>43088</v>
      </c>
      <c r="M382" s="24">
        <v>43095</v>
      </c>
      <c r="N382" s="21">
        <v>-109.89</v>
      </c>
      <c r="O382" s="21">
        <v>38.21</v>
      </c>
      <c r="Q382" s="16">
        <f>J382/H382</f>
        <v>40.824829046386306</v>
      </c>
      <c r="R382" s="16">
        <f>3.1415*(H382/2)^2*J382</f>
        <v>6925.5648242580191</v>
      </c>
      <c r="S382" s="16">
        <f t="shared" si="44"/>
        <v>23.649563443575332</v>
      </c>
    </row>
    <row r="383" spans="5:19" ht="14.65" thickBot="1" x14ac:dyDescent="0.5">
      <c r="E383" s="13" t="s">
        <v>20</v>
      </c>
      <c r="H383" s="14">
        <v>6</v>
      </c>
      <c r="I383" s="26"/>
      <c r="J383" s="23">
        <f t="shared" si="45"/>
        <v>244.94897427831782</v>
      </c>
      <c r="K383" s="14" t="s">
        <v>22</v>
      </c>
      <c r="L383" s="24">
        <v>43172</v>
      </c>
      <c r="M383" s="24">
        <v>43179</v>
      </c>
      <c r="N383" s="21">
        <v>-105.57</v>
      </c>
      <c r="O383" s="21">
        <v>40.079000000000001</v>
      </c>
      <c r="Q383" s="16">
        <f>J383/H383</f>
        <v>40.824829046386306</v>
      </c>
      <c r="R383" s="16">
        <f>3.1415*(H383/2)^2*J383</f>
        <v>6925.5648242580191</v>
      </c>
      <c r="S383" s="16">
        <f t="shared" si="44"/>
        <v>23.649563443575332</v>
      </c>
    </row>
    <row r="384" spans="5:19" ht="14.65" thickBot="1" x14ac:dyDescent="0.5">
      <c r="E384" s="13" t="s">
        <v>20</v>
      </c>
      <c r="H384" s="14">
        <v>6</v>
      </c>
      <c r="I384" s="26"/>
      <c r="J384" s="23">
        <f t="shared" si="45"/>
        <v>244.94897427831782</v>
      </c>
      <c r="K384" s="14" t="s">
        <v>22</v>
      </c>
      <c r="L384" s="24">
        <v>43186</v>
      </c>
      <c r="M384" s="24">
        <v>43193</v>
      </c>
      <c r="N384" s="21">
        <v>-105.57</v>
      </c>
      <c r="O384" s="21">
        <v>40.079000000000001</v>
      </c>
      <c r="Q384" s="16">
        <f>J384/H384</f>
        <v>40.824829046386306</v>
      </c>
      <c r="R384" s="16">
        <f>3.1415*(H384/2)^2*J384</f>
        <v>6925.5648242580191</v>
      </c>
      <c r="S384" s="16">
        <f t="shared" si="44"/>
        <v>23.649563443575332</v>
      </c>
    </row>
    <row r="385" spans="1:19" ht="14.65" thickBot="1" x14ac:dyDescent="0.5">
      <c r="E385" s="13" t="s">
        <v>20</v>
      </c>
      <c r="H385" s="14">
        <v>6</v>
      </c>
      <c r="I385" s="26"/>
      <c r="J385" s="23">
        <f t="shared" si="45"/>
        <v>244.94897427831782</v>
      </c>
      <c r="K385" s="14" t="s">
        <v>22</v>
      </c>
      <c r="L385" s="24">
        <v>43193</v>
      </c>
      <c r="M385" s="24">
        <v>43200</v>
      </c>
      <c r="N385" s="21">
        <v>-105.57</v>
      </c>
      <c r="O385" s="21">
        <v>40.079000000000001</v>
      </c>
      <c r="Q385" s="16">
        <f>J385/H385</f>
        <v>40.824829046386306</v>
      </c>
      <c r="R385" s="16">
        <f>3.1415*(H385/2)^2*J385</f>
        <v>6925.5648242580191</v>
      </c>
      <c r="S385" s="16">
        <f t="shared" si="44"/>
        <v>23.649563443575332</v>
      </c>
    </row>
    <row r="386" spans="1:19" ht="14.65" thickBot="1" x14ac:dyDescent="0.5">
      <c r="E386" s="13" t="s">
        <v>20</v>
      </c>
      <c r="H386" s="14">
        <v>6</v>
      </c>
      <c r="I386" s="26"/>
      <c r="J386" s="23">
        <f t="shared" si="45"/>
        <v>244.94897427831782</v>
      </c>
      <c r="K386" s="14" t="s">
        <v>22</v>
      </c>
      <c r="L386" s="24">
        <v>43207</v>
      </c>
      <c r="M386" s="24">
        <v>43214</v>
      </c>
      <c r="N386" s="21">
        <v>-105.57</v>
      </c>
      <c r="O386" s="21">
        <v>40.079000000000001</v>
      </c>
      <c r="Q386" s="16">
        <f>J386/H386</f>
        <v>40.824829046386306</v>
      </c>
      <c r="R386" s="16">
        <f>3.1415*(H386/2)^2*J386</f>
        <v>6925.5648242580191</v>
      </c>
      <c r="S386" s="16">
        <f t="shared" si="44"/>
        <v>23.649563443575332</v>
      </c>
    </row>
    <row r="387" spans="1:19" ht="14.65" thickBot="1" x14ac:dyDescent="0.5">
      <c r="E387" s="13" t="s">
        <v>20</v>
      </c>
      <c r="H387" s="14">
        <v>6</v>
      </c>
      <c r="I387" s="26"/>
      <c r="J387" s="23">
        <f t="shared" si="45"/>
        <v>244.94897427831782</v>
      </c>
      <c r="K387" s="14" t="s">
        <v>22</v>
      </c>
      <c r="L387" s="24">
        <v>43235</v>
      </c>
      <c r="M387" s="24">
        <v>43242</v>
      </c>
      <c r="N387" s="21">
        <v>-105.57</v>
      </c>
      <c r="O387" s="21">
        <v>40.079000000000001</v>
      </c>
      <c r="Q387" s="16">
        <f>J387/H387</f>
        <v>40.824829046386306</v>
      </c>
      <c r="R387" s="16">
        <f>3.1415*(H387/2)^2*J387</f>
        <v>6925.5648242580191</v>
      </c>
      <c r="S387" s="16">
        <f t="shared" si="44"/>
        <v>23.649563443575332</v>
      </c>
    </row>
    <row r="388" spans="1:19" ht="14.65" thickBot="1" x14ac:dyDescent="0.5">
      <c r="E388" s="13" t="s">
        <v>20</v>
      </c>
      <c r="H388" s="14">
        <v>6</v>
      </c>
      <c r="I388" s="26"/>
      <c r="J388" s="23">
        <f t="shared" si="45"/>
        <v>244.94897427831782</v>
      </c>
      <c r="K388" s="14" t="s">
        <v>22</v>
      </c>
      <c r="L388" s="24">
        <v>43242</v>
      </c>
      <c r="M388" s="24">
        <v>43249</v>
      </c>
      <c r="N388" s="21">
        <v>-105.57</v>
      </c>
      <c r="O388" s="21">
        <v>40.079000000000001</v>
      </c>
      <c r="Q388" s="16">
        <f>J388/H388</f>
        <v>40.824829046386306</v>
      </c>
      <c r="R388" s="16">
        <f>3.1415*(H388/2)^2*J388</f>
        <v>6925.5648242580191</v>
      </c>
      <c r="S388" s="16">
        <f t="shared" si="44"/>
        <v>23.649563443575332</v>
      </c>
    </row>
    <row r="389" spans="1:19" ht="14.65" thickBot="1" x14ac:dyDescent="0.5">
      <c r="E389" s="13" t="s">
        <v>20</v>
      </c>
      <c r="H389" s="14">
        <v>6</v>
      </c>
      <c r="I389" s="26"/>
      <c r="J389" s="23">
        <f t="shared" si="45"/>
        <v>244.94897427831782</v>
      </c>
      <c r="K389" s="14" t="s">
        <v>22</v>
      </c>
      <c r="L389" s="24">
        <v>43452</v>
      </c>
      <c r="M389" s="24">
        <v>43460</v>
      </c>
      <c r="N389" s="21">
        <v>-105.57</v>
      </c>
      <c r="O389" s="21">
        <v>40.079000000000001</v>
      </c>
      <c r="Q389" s="16">
        <f>J389/H389</f>
        <v>40.824829046386306</v>
      </c>
      <c r="R389" s="16">
        <f>3.1415*(H389/2)^2*J389</f>
        <v>6925.5648242580191</v>
      </c>
      <c r="S389" s="16">
        <f t="shared" si="44"/>
        <v>23.649563443575332</v>
      </c>
    </row>
    <row r="390" spans="1:19" ht="14.65" thickBot="1" x14ac:dyDescent="0.5">
      <c r="E390" s="13" t="s">
        <v>20</v>
      </c>
      <c r="H390" s="14">
        <v>6</v>
      </c>
      <c r="I390" s="26"/>
      <c r="J390" s="23">
        <f t="shared" si="45"/>
        <v>244.94897427831782</v>
      </c>
      <c r="K390" s="14" t="s">
        <v>22</v>
      </c>
      <c r="L390" s="24">
        <v>43467</v>
      </c>
      <c r="M390" s="24">
        <v>43473</v>
      </c>
      <c r="N390" s="21">
        <v>-110.5</v>
      </c>
      <c r="O390" s="21">
        <v>40.734999999999999</v>
      </c>
      <c r="Q390" s="16">
        <f>J390/H390</f>
        <v>40.824829046386306</v>
      </c>
      <c r="R390" s="16">
        <f>3.1415*(H390/2)^2*J390</f>
        <v>6925.5648242580191</v>
      </c>
      <c r="S390" s="16">
        <f t="shared" si="44"/>
        <v>23.649563443575332</v>
      </c>
    </row>
    <row r="391" spans="1:19" ht="14.65" thickBot="1" x14ac:dyDescent="0.5">
      <c r="E391" s="13" t="s">
        <v>20</v>
      </c>
      <c r="H391" s="14">
        <v>6</v>
      </c>
      <c r="I391" s="26"/>
      <c r="J391" s="23">
        <f t="shared" si="45"/>
        <v>244.94897427831782</v>
      </c>
      <c r="K391" s="14" t="s">
        <v>22</v>
      </c>
      <c r="L391" s="24">
        <v>43473</v>
      </c>
      <c r="M391" s="24">
        <v>43480</v>
      </c>
      <c r="N391" s="21">
        <v>-110.5</v>
      </c>
      <c r="O391" s="21">
        <v>40.734999999999999</v>
      </c>
      <c r="Q391" s="16">
        <f>J391/H391</f>
        <v>40.824829046386306</v>
      </c>
      <c r="R391" s="16">
        <f>3.1415*(H391/2)^2*J391</f>
        <v>6925.5648242580191</v>
      </c>
      <c r="S391" s="16">
        <f t="shared" si="44"/>
        <v>23.649563443575332</v>
      </c>
    </row>
    <row r="392" spans="1:19" ht="14.65" thickBot="1" x14ac:dyDescent="0.5">
      <c r="E392" s="13" t="s">
        <v>20</v>
      </c>
      <c r="H392" s="14">
        <v>6</v>
      </c>
      <c r="I392" s="26"/>
      <c r="J392" s="23">
        <f t="shared" si="45"/>
        <v>244.94897427831782</v>
      </c>
      <c r="K392" s="14" t="s">
        <v>22</v>
      </c>
      <c r="L392" s="24">
        <v>43480</v>
      </c>
      <c r="M392" s="24">
        <v>43487</v>
      </c>
      <c r="N392" s="21">
        <v>-110.5</v>
      </c>
      <c r="O392" s="21">
        <v>40.734999999999999</v>
      </c>
      <c r="Q392" s="16">
        <f>J392/H392</f>
        <v>40.824829046386306</v>
      </c>
      <c r="R392" s="16">
        <f>3.1415*(H392/2)^2*J392</f>
        <v>6925.5648242580191</v>
      </c>
      <c r="S392" s="16">
        <f t="shared" si="44"/>
        <v>23.649563443575332</v>
      </c>
    </row>
    <row r="393" spans="1:19" ht="14.65" thickBot="1" x14ac:dyDescent="0.5">
      <c r="E393" s="13" t="s">
        <v>20</v>
      </c>
      <c r="H393" s="14">
        <v>6</v>
      </c>
      <c r="I393" s="26"/>
      <c r="J393" s="23">
        <f t="shared" si="45"/>
        <v>244.94897427831782</v>
      </c>
      <c r="K393" s="14" t="s">
        <v>22</v>
      </c>
      <c r="L393" s="24">
        <v>43487</v>
      </c>
      <c r="M393" s="24">
        <v>43494</v>
      </c>
      <c r="N393" s="21">
        <v>-110.5</v>
      </c>
      <c r="O393" s="21">
        <v>40.734999999999999</v>
      </c>
      <c r="Q393" s="16">
        <f>J393/H393</f>
        <v>40.824829046386306</v>
      </c>
      <c r="R393" s="16">
        <f>3.1415*(H393/2)^2*J393</f>
        <v>6925.5648242580191</v>
      </c>
      <c r="S393" s="16">
        <f t="shared" si="44"/>
        <v>23.649563443575332</v>
      </c>
    </row>
    <row r="394" spans="1:19" ht="14.65" thickBot="1" x14ac:dyDescent="0.5">
      <c r="E394" s="13" t="s">
        <v>20</v>
      </c>
      <c r="H394" s="14">
        <v>6</v>
      </c>
      <c r="I394" s="26"/>
      <c r="J394" s="23">
        <f t="shared" si="45"/>
        <v>244.94897427831782</v>
      </c>
      <c r="K394" s="14" t="s">
        <v>22</v>
      </c>
      <c r="L394" s="24">
        <v>43494</v>
      </c>
      <c r="M394" s="24">
        <v>43501</v>
      </c>
      <c r="N394" s="21">
        <v>-110.5</v>
      </c>
      <c r="O394" s="21">
        <v>40.734999999999999</v>
      </c>
      <c r="Q394" s="16">
        <f>J394/H394</f>
        <v>40.824829046386306</v>
      </c>
      <c r="R394" s="16">
        <f>3.1415*(H394/2)^2*J394</f>
        <v>6925.5648242580191</v>
      </c>
      <c r="S394" s="16">
        <f t="shared" si="44"/>
        <v>23.649563443575332</v>
      </c>
    </row>
    <row r="395" spans="1:19" ht="14.65" thickBot="1" x14ac:dyDescent="0.5">
      <c r="E395" s="13" t="s">
        <v>20</v>
      </c>
      <c r="H395" s="14">
        <v>6</v>
      </c>
      <c r="I395" s="26"/>
      <c r="J395" s="23">
        <f t="shared" si="45"/>
        <v>244.94897427831782</v>
      </c>
      <c r="K395" s="14" t="s">
        <v>22</v>
      </c>
      <c r="L395" s="24">
        <v>43172</v>
      </c>
      <c r="M395" s="24">
        <v>43179</v>
      </c>
      <c r="N395" s="21">
        <v>-110.5</v>
      </c>
      <c r="O395" s="21">
        <v>40.734999999999999</v>
      </c>
      <c r="Q395" s="16">
        <f>J395/H395</f>
        <v>40.824829046386306</v>
      </c>
      <c r="R395" s="16">
        <f>3.1415*(H395/2)^2*J395</f>
        <v>6925.5648242580191</v>
      </c>
      <c r="S395" s="16">
        <f t="shared" si="44"/>
        <v>23.649563443575332</v>
      </c>
    </row>
    <row r="396" spans="1:19" ht="14.65" thickBot="1" x14ac:dyDescent="0.5">
      <c r="E396" s="13" t="s">
        <v>20</v>
      </c>
      <c r="H396" s="14">
        <v>6</v>
      </c>
      <c r="I396" s="26"/>
      <c r="J396" s="23">
        <f t="shared" si="45"/>
        <v>244.94897427831782</v>
      </c>
      <c r="K396" s="14" t="s">
        <v>22</v>
      </c>
      <c r="L396" s="24">
        <v>43193</v>
      </c>
      <c r="M396" s="24">
        <v>43200</v>
      </c>
      <c r="N396" s="21">
        <v>-110.5</v>
      </c>
      <c r="O396" s="21">
        <v>40.734999999999999</v>
      </c>
      <c r="Q396" s="16">
        <f>J396/H396</f>
        <v>40.824829046386306</v>
      </c>
      <c r="R396" s="16">
        <f>3.1415*(H396/2)^2*J396</f>
        <v>6925.5648242580191</v>
      </c>
      <c r="S396" s="16">
        <f t="shared" si="44"/>
        <v>23.649563443575332</v>
      </c>
    </row>
    <row r="397" spans="1:19" ht="14.65" thickBot="1" x14ac:dyDescent="0.5">
      <c r="E397" s="13" t="s">
        <v>20</v>
      </c>
      <c r="H397" s="14">
        <v>6</v>
      </c>
      <c r="I397" s="26"/>
      <c r="J397" s="23">
        <f t="shared" si="45"/>
        <v>244.94897427831782</v>
      </c>
      <c r="K397" s="14" t="s">
        <v>22</v>
      </c>
      <c r="L397" s="24">
        <v>43214</v>
      </c>
      <c r="M397" s="24">
        <v>43221</v>
      </c>
      <c r="N397" s="21">
        <v>-110.5</v>
      </c>
      <c r="O397" s="21">
        <v>40.734999999999999</v>
      </c>
      <c r="Q397" s="16">
        <f>J397/H397</f>
        <v>40.824829046386306</v>
      </c>
      <c r="R397" s="16">
        <f>3.1415*(H397/2)^2*J397</f>
        <v>6925.5648242580191</v>
      </c>
      <c r="S397" s="16">
        <f t="shared" si="44"/>
        <v>23.649563443575332</v>
      </c>
    </row>
    <row r="398" spans="1:19" ht="14.65" thickBot="1" x14ac:dyDescent="0.5">
      <c r="E398" s="13" t="s">
        <v>20</v>
      </c>
      <c r="H398" s="14">
        <v>6</v>
      </c>
      <c r="I398" s="26"/>
      <c r="J398" s="23">
        <f t="shared" si="45"/>
        <v>244.94897427831782</v>
      </c>
      <c r="K398" s="14" t="s">
        <v>22</v>
      </c>
      <c r="L398" s="24">
        <v>43452</v>
      </c>
      <c r="M398" s="24">
        <v>43460</v>
      </c>
      <c r="N398" s="21">
        <v>-110.5</v>
      </c>
      <c r="O398" s="21">
        <v>40.734999999999999</v>
      </c>
      <c r="Q398" s="16">
        <f>J398/H398</f>
        <v>40.824829046386306</v>
      </c>
      <c r="R398" s="16">
        <f>3.1415*(H398/2)^2*J398</f>
        <v>6925.5648242580191</v>
      </c>
      <c r="S398" s="16">
        <f t="shared" si="44"/>
        <v>23.649563443575332</v>
      </c>
    </row>
    <row r="399" spans="1:19" ht="14.65" thickBot="1" x14ac:dyDescent="0.5">
      <c r="I399" s="26"/>
      <c r="J399" s="23"/>
      <c r="L399" s="24"/>
      <c r="M399" s="24"/>
      <c r="N399" s="21"/>
      <c r="O399" s="21"/>
    </row>
    <row r="400" spans="1:19" ht="14.65" thickBot="1" x14ac:dyDescent="0.5">
      <c r="A400" s="12">
        <v>16</v>
      </c>
      <c r="B400" t="s">
        <v>52</v>
      </c>
      <c r="C400" s="13">
        <v>2020</v>
      </c>
      <c r="E400" s="13" t="s">
        <v>20</v>
      </c>
      <c r="I400" s="27">
        <v>6215</v>
      </c>
      <c r="J400" s="23">
        <f>SQRT(4*188)</f>
        <v>27.422618401604176</v>
      </c>
      <c r="K400" s="14" t="s">
        <v>37</v>
      </c>
      <c r="L400" s="24">
        <v>43109</v>
      </c>
      <c r="M400" s="24">
        <v>43116</v>
      </c>
      <c r="N400" s="21">
        <v>-105.67</v>
      </c>
      <c r="O400" s="21">
        <v>40.340000000000003</v>
      </c>
      <c r="S400" s="16">
        <v>27.422618401604176</v>
      </c>
    </row>
    <row r="401" spans="5:19" ht="14.65" thickBot="1" x14ac:dyDescent="0.5">
      <c r="E401" s="13" t="s">
        <v>20</v>
      </c>
      <c r="I401" s="26"/>
      <c r="J401" s="23">
        <f t="shared" ref="J401:J464" si="46">SQRT(4*188)</f>
        <v>27.422618401604176</v>
      </c>
      <c r="K401" s="14" t="s">
        <v>37</v>
      </c>
      <c r="L401" s="24">
        <v>43116</v>
      </c>
      <c r="M401" s="24">
        <v>43124</v>
      </c>
      <c r="N401" s="21">
        <v>-105.67</v>
      </c>
      <c r="O401" s="21">
        <v>40.340000000000003</v>
      </c>
      <c r="S401" s="16">
        <v>27.422618401604176</v>
      </c>
    </row>
    <row r="402" spans="5:19" ht="14.65" thickBot="1" x14ac:dyDescent="0.5">
      <c r="E402" s="13" t="s">
        <v>20</v>
      </c>
      <c r="I402" s="26"/>
      <c r="J402" s="23">
        <f t="shared" si="46"/>
        <v>27.422618401604176</v>
      </c>
      <c r="K402" s="14" t="s">
        <v>37</v>
      </c>
      <c r="L402" s="24">
        <v>43144</v>
      </c>
      <c r="M402" s="24">
        <v>43152</v>
      </c>
      <c r="N402" s="21">
        <v>-105.67</v>
      </c>
      <c r="O402" s="21">
        <v>40.340000000000003</v>
      </c>
      <c r="S402" s="16">
        <v>27.422618401604176</v>
      </c>
    </row>
    <row r="403" spans="5:19" ht="14.65" thickBot="1" x14ac:dyDescent="0.5">
      <c r="E403" s="13" t="s">
        <v>20</v>
      </c>
      <c r="I403" s="26"/>
      <c r="J403" s="23">
        <f t="shared" si="46"/>
        <v>27.422618401604176</v>
      </c>
      <c r="K403" s="14" t="s">
        <v>37</v>
      </c>
      <c r="L403" s="24">
        <v>43172</v>
      </c>
      <c r="M403" s="24">
        <v>43179</v>
      </c>
      <c r="N403" s="21">
        <v>-105.67</v>
      </c>
      <c r="O403" s="21">
        <v>40.340000000000003</v>
      </c>
      <c r="S403" s="16">
        <v>27.422618401604176</v>
      </c>
    </row>
    <row r="404" spans="5:19" ht="14.65" thickBot="1" x14ac:dyDescent="0.5">
      <c r="E404" s="13" t="s">
        <v>20</v>
      </c>
      <c r="I404" s="26"/>
      <c r="J404" s="23">
        <f t="shared" si="46"/>
        <v>27.422618401604176</v>
      </c>
      <c r="K404" s="14" t="s">
        <v>37</v>
      </c>
      <c r="L404" s="24">
        <v>43186</v>
      </c>
      <c r="M404" s="24">
        <v>43193</v>
      </c>
      <c r="N404" s="21">
        <v>-105.67</v>
      </c>
      <c r="O404" s="21">
        <v>40.340000000000003</v>
      </c>
      <c r="S404" s="16">
        <v>27.422618401604176</v>
      </c>
    </row>
    <row r="405" spans="5:19" ht="14.65" thickBot="1" x14ac:dyDescent="0.5">
      <c r="E405" s="13" t="s">
        <v>20</v>
      </c>
      <c r="I405" s="26"/>
      <c r="J405" s="23">
        <f t="shared" si="46"/>
        <v>27.422618401604176</v>
      </c>
      <c r="K405" s="14" t="s">
        <v>37</v>
      </c>
      <c r="L405" s="24">
        <v>43193</v>
      </c>
      <c r="M405" s="24">
        <v>43200</v>
      </c>
      <c r="N405" s="21">
        <v>-105.67</v>
      </c>
      <c r="O405" s="21">
        <v>40.340000000000003</v>
      </c>
      <c r="S405" s="16">
        <v>27.422618401604176</v>
      </c>
    </row>
    <row r="406" spans="5:19" ht="14.65" thickBot="1" x14ac:dyDescent="0.5">
      <c r="E406" s="13" t="s">
        <v>20</v>
      </c>
      <c r="I406" s="26"/>
      <c r="J406" s="23">
        <f t="shared" si="46"/>
        <v>27.422618401604176</v>
      </c>
      <c r="K406" s="14" t="s">
        <v>37</v>
      </c>
      <c r="L406" s="24">
        <v>43200</v>
      </c>
      <c r="M406" s="24">
        <v>43207</v>
      </c>
      <c r="N406" s="21">
        <v>-105.67</v>
      </c>
      <c r="O406" s="21">
        <v>40.340000000000003</v>
      </c>
      <c r="S406" s="16">
        <v>27.422618401604176</v>
      </c>
    </row>
    <row r="407" spans="5:19" ht="14.65" thickBot="1" x14ac:dyDescent="0.5">
      <c r="E407" s="13" t="s">
        <v>20</v>
      </c>
      <c r="I407" s="26"/>
      <c r="J407" s="23">
        <f t="shared" si="46"/>
        <v>27.422618401604176</v>
      </c>
      <c r="K407" s="14" t="s">
        <v>37</v>
      </c>
      <c r="L407" s="24">
        <v>43207</v>
      </c>
      <c r="M407" s="24">
        <v>43214</v>
      </c>
      <c r="N407" s="21">
        <v>-105.67</v>
      </c>
      <c r="O407" s="21">
        <v>40.340000000000003</v>
      </c>
      <c r="S407" s="16">
        <v>27.422618401604176</v>
      </c>
    </row>
    <row r="408" spans="5:19" ht="14.65" thickBot="1" x14ac:dyDescent="0.5">
      <c r="E408" s="13" t="s">
        <v>20</v>
      </c>
      <c r="I408" s="26"/>
      <c r="J408" s="23">
        <f t="shared" si="46"/>
        <v>27.422618401604176</v>
      </c>
      <c r="K408" s="14" t="s">
        <v>37</v>
      </c>
      <c r="L408" s="24">
        <v>43214</v>
      </c>
      <c r="M408" s="24">
        <v>43221</v>
      </c>
      <c r="N408" s="21">
        <v>-105.67</v>
      </c>
      <c r="O408" s="21">
        <v>40.340000000000003</v>
      </c>
      <c r="S408" s="16">
        <v>27.422618401604176</v>
      </c>
    </row>
    <row r="409" spans="5:19" ht="14.65" thickBot="1" x14ac:dyDescent="0.5">
      <c r="E409" s="13" t="s">
        <v>20</v>
      </c>
      <c r="I409" s="26"/>
      <c r="J409" s="23">
        <f t="shared" si="46"/>
        <v>27.422618401604176</v>
      </c>
      <c r="K409" s="14" t="s">
        <v>37</v>
      </c>
      <c r="L409" s="24">
        <v>43221</v>
      </c>
      <c r="M409" s="24">
        <v>43228</v>
      </c>
      <c r="N409" s="21">
        <v>-105.67</v>
      </c>
      <c r="O409" s="21">
        <v>40.340000000000003</v>
      </c>
      <c r="S409" s="16">
        <v>27.422618401604176</v>
      </c>
    </row>
    <row r="410" spans="5:19" ht="14.65" thickBot="1" x14ac:dyDescent="0.5">
      <c r="E410" s="13" t="s">
        <v>20</v>
      </c>
      <c r="I410" s="26"/>
      <c r="J410" s="23">
        <f t="shared" si="46"/>
        <v>27.422618401604176</v>
      </c>
      <c r="K410" s="14" t="s">
        <v>37</v>
      </c>
      <c r="L410" s="24">
        <v>43228</v>
      </c>
      <c r="M410" s="24">
        <v>43235</v>
      </c>
      <c r="N410" s="21">
        <v>-105.67</v>
      </c>
      <c r="O410" s="21">
        <v>40.340000000000003</v>
      </c>
      <c r="S410" s="16">
        <v>27.422618401604176</v>
      </c>
    </row>
    <row r="411" spans="5:19" ht="14.65" thickBot="1" x14ac:dyDescent="0.5">
      <c r="E411" s="13" t="s">
        <v>20</v>
      </c>
      <c r="I411" s="26"/>
      <c r="J411" s="23">
        <f t="shared" si="46"/>
        <v>27.422618401604176</v>
      </c>
      <c r="K411" s="14" t="s">
        <v>37</v>
      </c>
      <c r="L411" s="24">
        <v>43235</v>
      </c>
      <c r="M411" s="24">
        <v>43242</v>
      </c>
      <c r="N411" s="21">
        <v>-105.67</v>
      </c>
      <c r="O411" s="21">
        <v>40.340000000000003</v>
      </c>
      <c r="S411" s="16">
        <v>27.422618401604176</v>
      </c>
    </row>
    <row r="412" spans="5:19" ht="14.65" thickBot="1" x14ac:dyDescent="0.5">
      <c r="E412" s="13" t="s">
        <v>20</v>
      </c>
      <c r="I412" s="26"/>
      <c r="J412" s="23">
        <f t="shared" si="46"/>
        <v>27.422618401604176</v>
      </c>
      <c r="K412" s="14" t="s">
        <v>37</v>
      </c>
      <c r="L412" s="24">
        <v>43242</v>
      </c>
      <c r="M412" s="24">
        <v>43249</v>
      </c>
      <c r="N412" s="21">
        <v>-105.67</v>
      </c>
      <c r="O412" s="21">
        <v>40.340000000000003</v>
      </c>
      <c r="S412" s="16">
        <v>27.422618401604176</v>
      </c>
    </row>
    <row r="413" spans="5:19" ht="14.65" thickBot="1" x14ac:dyDescent="0.5">
      <c r="E413" s="13" t="s">
        <v>20</v>
      </c>
      <c r="I413" s="26"/>
      <c r="J413" s="23">
        <f t="shared" si="46"/>
        <v>27.422618401604176</v>
      </c>
      <c r="K413" s="14" t="s">
        <v>37</v>
      </c>
      <c r="L413" s="24">
        <v>43249</v>
      </c>
      <c r="M413" s="24">
        <v>43256</v>
      </c>
      <c r="N413" s="21">
        <v>-105.67</v>
      </c>
      <c r="O413" s="21">
        <v>40.340000000000003</v>
      </c>
      <c r="S413" s="16">
        <v>27.422618401604176</v>
      </c>
    </row>
    <row r="414" spans="5:19" ht="14.65" thickBot="1" x14ac:dyDescent="0.5">
      <c r="E414" s="13" t="s">
        <v>20</v>
      </c>
      <c r="I414" s="26"/>
      <c r="J414" s="23">
        <f t="shared" si="46"/>
        <v>27.422618401604176</v>
      </c>
      <c r="K414" s="14" t="s">
        <v>37</v>
      </c>
      <c r="L414" s="24">
        <v>43263</v>
      </c>
      <c r="M414" s="24">
        <v>43270</v>
      </c>
      <c r="N414" s="21">
        <v>-105.67</v>
      </c>
      <c r="O414" s="21">
        <v>40.340000000000003</v>
      </c>
      <c r="S414" s="16">
        <v>27.422618401604176</v>
      </c>
    </row>
    <row r="415" spans="5:19" ht="14.65" thickBot="1" x14ac:dyDescent="0.5">
      <c r="E415" s="13" t="s">
        <v>20</v>
      </c>
      <c r="I415" s="26"/>
      <c r="J415" s="23">
        <f t="shared" si="46"/>
        <v>27.422618401604176</v>
      </c>
      <c r="K415" s="14" t="s">
        <v>37</v>
      </c>
      <c r="L415" s="24">
        <v>43270</v>
      </c>
      <c r="M415" s="24">
        <v>43276</v>
      </c>
      <c r="N415" s="21">
        <v>-105.67</v>
      </c>
      <c r="O415" s="21">
        <v>40.340000000000003</v>
      </c>
      <c r="S415" s="16">
        <v>27.422618401604176</v>
      </c>
    </row>
    <row r="416" spans="5:19" ht="14.65" thickBot="1" x14ac:dyDescent="0.5">
      <c r="E416" s="13" t="s">
        <v>20</v>
      </c>
      <c r="I416" s="26"/>
      <c r="J416" s="23">
        <f t="shared" si="46"/>
        <v>27.422618401604176</v>
      </c>
      <c r="K416" s="14" t="s">
        <v>37</v>
      </c>
      <c r="L416" s="24">
        <v>43284</v>
      </c>
      <c r="M416" s="24">
        <v>43291</v>
      </c>
      <c r="N416" s="21">
        <v>-105.67</v>
      </c>
      <c r="O416" s="21">
        <v>40.340000000000003</v>
      </c>
      <c r="S416" s="16">
        <v>27.422618401604176</v>
      </c>
    </row>
    <row r="417" spans="5:19" ht="14.65" thickBot="1" x14ac:dyDescent="0.5">
      <c r="E417" s="13" t="s">
        <v>20</v>
      </c>
      <c r="I417" s="26"/>
      <c r="J417" s="23">
        <f t="shared" si="46"/>
        <v>27.422618401604176</v>
      </c>
      <c r="K417" s="14" t="s">
        <v>37</v>
      </c>
      <c r="L417" s="24">
        <v>43291</v>
      </c>
      <c r="M417" s="24">
        <v>43299</v>
      </c>
      <c r="N417" s="21">
        <v>-105.67</v>
      </c>
      <c r="O417" s="21">
        <v>40.340000000000003</v>
      </c>
      <c r="S417" s="16">
        <v>27.422618401604176</v>
      </c>
    </row>
    <row r="418" spans="5:19" ht="14.65" thickBot="1" x14ac:dyDescent="0.5">
      <c r="E418" s="13" t="s">
        <v>20</v>
      </c>
      <c r="I418" s="26"/>
      <c r="J418" s="23">
        <f t="shared" si="46"/>
        <v>27.422618401604176</v>
      </c>
      <c r="K418" s="14" t="s">
        <v>37</v>
      </c>
      <c r="L418" s="24">
        <v>43299</v>
      </c>
      <c r="M418" s="24">
        <v>43305</v>
      </c>
      <c r="N418" s="21">
        <v>-105.67</v>
      </c>
      <c r="O418" s="21">
        <v>40.340000000000003</v>
      </c>
      <c r="S418" s="16">
        <v>27.422618401604176</v>
      </c>
    </row>
    <row r="419" spans="5:19" ht="14.65" thickBot="1" x14ac:dyDescent="0.5">
      <c r="E419" s="13" t="s">
        <v>20</v>
      </c>
      <c r="I419" s="26"/>
      <c r="J419" s="23">
        <f t="shared" si="46"/>
        <v>27.422618401604176</v>
      </c>
      <c r="K419" s="14" t="s">
        <v>37</v>
      </c>
      <c r="L419" s="24">
        <v>43305</v>
      </c>
      <c r="M419" s="24">
        <v>43312</v>
      </c>
      <c r="N419" s="21">
        <v>-105.67</v>
      </c>
      <c r="O419" s="21">
        <v>40.340000000000003</v>
      </c>
      <c r="S419" s="16">
        <v>27.422618401604176</v>
      </c>
    </row>
    <row r="420" spans="5:19" ht="14.65" thickBot="1" x14ac:dyDescent="0.5">
      <c r="E420" s="13" t="s">
        <v>20</v>
      </c>
      <c r="I420" s="26"/>
      <c r="J420" s="23">
        <f t="shared" si="46"/>
        <v>27.422618401604176</v>
      </c>
      <c r="K420" s="14" t="s">
        <v>37</v>
      </c>
      <c r="L420" s="24">
        <v>43312</v>
      </c>
      <c r="M420" s="24">
        <v>43319</v>
      </c>
      <c r="N420" s="21">
        <v>-105.67</v>
      </c>
      <c r="O420" s="21">
        <v>40.340000000000003</v>
      </c>
      <c r="S420" s="16">
        <v>27.422618401604176</v>
      </c>
    </row>
    <row r="421" spans="5:19" ht="14.65" thickBot="1" x14ac:dyDescent="0.5">
      <c r="E421" s="13" t="s">
        <v>20</v>
      </c>
      <c r="I421" s="26"/>
      <c r="J421" s="23">
        <f t="shared" si="46"/>
        <v>27.422618401604176</v>
      </c>
      <c r="K421" s="14" t="s">
        <v>37</v>
      </c>
      <c r="L421" s="24">
        <v>43326</v>
      </c>
      <c r="M421" s="24">
        <v>43333</v>
      </c>
      <c r="N421" s="21">
        <v>-105.67</v>
      </c>
      <c r="O421" s="21">
        <v>40.340000000000003</v>
      </c>
      <c r="S421" s="16">
        <v>27.422618401604176</v>
      </c>
    </row>
    <row r="422" spans="5:19" ht="14.65" thickBot="1" x14ac:dyDescent="0.5">
      <c r="E422" s="13" t="s">
        <v>20</v>
      </c>
      <c r="I422" s="26"/>
      <c r="J422" s="23">
        <f t="shared" si="46"/>
        <v>27.422618401604176</v>
      </c>
      <c r="K422" s="14" t="s">
        <v>37</v>
      </c>
      <c r="L422" s="24">
        <v>43333</v>
      </c>
      <c r="M422" s="24">
        <v>43340</v>
      </c>
      <c r="N422" s="21">
        <v>-105.67</v>
      </c>
      <c r="O422" s="21">
        <v>40.340000000000003</v>
      </c>
      <c r="S422" s="16">
        <v>27.422618401604176</v>
      </c>
    </row>
    <row r="423" spans="5:19" ht="14.65" thickBot="1" x14ac:dyDescent="0.5">
      <c r="E423" s="13" t="s">
        <v>20</v>
      </c>
      <c r="I423" s="26"/>
      <c r="J423" s="23">
        <f t="shared" si="46"/>
        <v>27.422618401604176</v>
      </c>
      <c r="K423" s="14" t="s">
        <v>37</v>
      </c>
      <c r="L423" s="24">
        <v>43347</v>
      </c>
      <c r="M423" s="24">
        <v>43354</v>
      </c>
      <c r="N423" s="21">
        <v>-105.67</v>
      </c>
      <c r="O423" s="21">
        <v>40.340000000000003</v>
      </c>
      <c r="S423" s="16">
        <v>27.422618401604176</v>
      </c>
    </row>
    <row r="424" spans="5:19" ht="14.65" thickBot="1" x14ac:dyDescent="0.5">
      <c r="E424" s="13" t="s">
        <v>20</v>
      </c>
      <c r="I424" s="26"/>
      <c r="J424" s="23">
        <f t="shared" si="46"/>
        <v>27.422618401604176</v>
      </c>
      <c r="K424" s="14" t="s">
        <v>37</v>
      </c>
      <c r="L424" s="24">
        <v>42990</v>
      </c>
      <c r="M424" s="24">
        <v>42997</v>
      </c>
      <c r="N424" s="21">
        <v>-105.67</v>
      </c>
      <c r="O424" s="21">
        <v>40.340000000000003</v>
      </c>
      <c r="S424" s="16">
        <v>27.422618401604176</v>
      </c>
    </row>
    <row r="425" spans="5:19" ht="14.65" thickBot="1" x14ac:dyDescent="0.5">
      <c r="E425" s="13" t="s">
        <v>20</v>
      </c>
      <c r="I425" s="26"/>
      <c r="J425" s="23">
        <f t="shared" si="46"/>
        <v>27.422618401604176</v>
      </c>
      <c r="K425" s="14" t="s">
        <v>37</v>
      </c>
      <c r="L425" s="24">
        <v>43361</v>
      </c>
      <c r="M425" s="24">
        <v>43368</v>
      </c>
      <c r="N425" s="21">
        <v>-105.67</v>
      </c>
      <c r="O425" s="21">
        <v>40.340000000000003</v>
      </c>
      <c r="S425" s="16">
        <v>27.422618401604176</v>
      </c>
    </row>
    <row r="426" spans="5:19" ht="14.65" thickBot="1" x14ac:dyDescent="0.5">
      <c r="E426" s="13" t="s">
        <v>20</v>
      </c>
      <c r="I426" s="26"/>
      <c r="J426" s="23">
        <f t="shared" si="46"/>
        <v>27.422618401604176</v>
      </c>
      <c r="K426" s="14" t="s">
        <v>37</v>
      </c>
      <c r="L426" s="24">
        <v>42997</v>
      </c>
      <c r="M426" s="24">
        <v>43005</v>
      </c>
      <c r="N426" s="21">
        <v>-105.67</v>
      </c>
      <c r="O426" s="21">
        <v>40.340000000000003</v>
      </c>
      <c r="S426" s="16">
        <v>27.422618401604176</v>
      </c>
    </row>
    <row r="427" spans="5:19" ht="14.65" thickBot="1" x14ac:dyDescent="0.5">
      <c r="E427" s="13" t="s">
        <v>20</v>
      </c>
      <c r="I427" s="26"/>
      <c r="J427" s="23">
        <f t="shared" si="46"/>
        <v>27.422618401604176</v>
      </c>
      <c r="K427" s="14" t="s">
        <v>37</v>
      </c>
      <c r="L427" s="24">
        <v>43368</v>
      </c>
      <c r="M427" s="24">
        <v>43375</v>
      </c>
      <c r="N427" s="21">
        <v>-105.67</v>
      </c>
      <c r="O427" s="21">
        <v>40.340000000000003</v>
      </c>
      <c r="S427" s="16">
        <v>27.422618401604176</v>
      </c>
    </row>
    <row r="428" spans="5:19" ht="14.65" thickBot="1" x14ac:dyDescent="0.5">
      <c r="E428" s="13" t="s">
        <v>20</v>
      </c>
      <c r="I428" s="26"/>
      <c r="J428" s="23">
        <f t="shared" si="46"/>
        <v>27.422618401604176</v>
      </c>
      <c r="K428" s="14" t="s">
        <v>37</v>
      </c>
      <c r="L428" s="24">
        <v>43005</v>
      </c>
      <c r="M428" s="24">
        <v>43011</v>
      </c>
      <c r="N428" s="21">
        <v>-105.67</v>
      </c>
      <c r="O428" s="21">
        <v>40.340000000000003</v>
      </c>
      <c r="S428" s="16">
        <v>27.422618401604176</v>
      </c>
    </row>
    <row r="429" spans="5:19" ht="14.65" thickBot="1" x14ac:dyDescent="0.5">
      <c r="E429" s="13" t="s">
        <v>20</v>
      </c>
      <c r="I429" s="26"/>
      <c r="J429" s="23">
        <f t="shared" si="46"/>
        <v>27.422618401604176</v>
      </c>
      <c r="K429" s="14" t="s">
        <v>37</v>
      </c>
      <c r="L429" s="24">
        <v>43375</v>
      </c>
      <c r="M429" s="24">
        <v>43382</v>
      </c>
      <c r="N429" s="21">
        <v>-105.67</v>
      </c>
      <c r="O429" s="21">
        <v>40.340000000000003</v>
      </c>
      <c r="S429" s="16">
        <v>27.422618401604176</v>
      </c>
    </row>
    <row r="430" spans="5:19" ht="14.65" thickBot="1" x14ac:dyDescent="0.5">
      <c r="E430" s="13" t="s">
        <v>20</v>
      </c>
      <c r="I430" s="26"/>
      <c r="J430" s="23">
        <f t="shared" si="46"/>
        <v>27.422618401604176</v>
      </c>
      <c r="K430" s="14" t="s">
        <v>37</v>
      </c>
      <c r="L430" s="24">
        <v>43011</v>
      </c>
      <c r="M430" s="24">
        <v>43019</v>
      </c>
      <c r="N430" s="21">
        <v>-105.67</v>
      </c>
      <c r="O430" s="21">
        <v>40.340000000000003</v>
      </c>
      <c r="S430" s="16">
        <v>27.422618401604176</v>
      </c>
    </row>
    <row r="431" spans="5:19" ht="14.65" thickBot="1" x14ac:dyDescent="0.5">
      <c r="E431" s="13" t="s">
        <v>20</v>
      </c>
      <c r="I431" s="26"/>
      <c r="J431" s="23">
        <f t="shared" si="46"/>
        <v>27.422618401604176</v>
      </c>
      <c r="K431" s="14" t="s">
        <v>37</v>
      </c>
      <c r="L431" s="24">
        <v>43382</v>
      </c>
      <c r="M431" s="24">
        <v>43389</v>
      </c>
      <c r="N431" s="21">
        <v>-105.67</v>
      </c>
      <c r="O431" s="21">
        <v>40.340000000000003</v>
      </c>
      <c r="S431" s="16">
        <v>27.422618401604176</v>
      </c>
    </row>
    <row r="432" spans="5:19" ht="14.65" thickBot="1" x14ac:dyDescent="0.5">
      <c r="E432" s="13" t="s">
        <v>20</v>
      </c>
      <c r="I432" s="26"/>
      <c r="J432" s="23">
        <f t="shared" si="46"/>
        <v>27.422618401604176</v>
      </c>
      <c r="K432" s="14" t="s">
        <v>37</v>
      </c>
      <c r="L432" s="24">
        <v>43396</v>
      </c>
      <c r="M432" s="24">
        <v>43403</v>
      </c>
      <c r="N432" s="21">
        <v>-105.67</v>
      </c>
      <c r="O432" s="21">
        <v>40.340000000000003</v>
      </c>
      <c r="S432" s="16">
        <v>27.422618401604176</v>
      </c>
    </row>
    <row r="433" spans="5:19" ht="14.65" thickBot="1" x14ac:dyDescent="0.5">
      <c r="E433" s="13" t="s">
        <v>20</v>
      </c>
      <c r="I433" s="26"/>
      <c r="J433" s="23">
        <f t="shared" si="46"/>
        <v>27.422618401604176</v>
      </c>
      <c r="K433" s="14" t="s">
        <v>37</v>
      </c>
      <c r="L433" s="24">
        <v>43039</v>
      </c>
      <c r="M433" s="24">
        <v>43047</v>
      </c>
      <c r="N433" s="21">
        <v>-105.67</v>
      </c>
      <c r="O433" s="21">
        <v>40.340000000000003</v>
      </c>
      <c r="S433" s="16">
        <v>27.422618401604176</v>
      </c>
    </row>
    <row r="434" spans="5:19" ht="14.65" thickBot="1" x14ac:dyDescent="0.5">
      <c r="E434" s="13" t="s">
        <v>20</v>
      </c>
      <c r="I434" s="26"/>
      <c r="J434" s="23">
        <f t="shared" si="46"/>
        <v>27.422618401604176</v>
      </c>
      <c r="K434" s="14" t="s">
        <v>37</v>
      </c>
      <c r="L434" s="24">
        <v>43144</v>
      </c>
      <c r="M434" s="24">
        <v>43151</v>
      </c>
      <c r="N434" s="21">
        <v>-112.1</v>
      </c>
      <c r="O434" s="21">
        <v>36.11</v>
      </c>
      <c r="S434" s="16">
        <v>27.422618401604176</v>
      </c>
    </row>
    <row r="435" spans="5:19" ht="14.65" thickBot="1" x14ac:dyDescent="0.5">
      <c r="E435" s="13" t="s">
        <v>20</v>
      </c>
      <c r="I435" s="26"/>
      <c r="J435" s="23">
        <f t="shared" si="46"/>
        <v>27.422618401604176</v>
      </c>
      <c r="K435" s="14" t="s">
        <v>37</v>
      </c>
      <c r="L435" s="24">
        <v>43165</v>
      </c>
      <c r="M435" s="24">
        <v>43172</v>
      </c>
      <c r="N435" s="21">
        <v>-112.1</v>
      </c>
      <c r="O435" s="21">
        <v>36.11</v>
      </c>
      <c r="S435" s="16">
        <v>27.422618401604176</v>
      </c>
    </row>
    <row r="436" spans="5:19" ht="14.65" thickBot="1" x14ac:dyDescent="0.5">
      <c r="E436" s="13" t="s">
        <v>20</v>
      </c>
      <c r="I436" s="26"/>
      <c r="J436" s="23">
        <f t="shared" si="46"/>
        <v>27.422618401604176</v>
      </c>
      <c r="K436" s="14" t="s">
        <v>37</v>
      </c>
      <c r="L436" s="24">
        <v>43172</v>
      </c>
      <c r="M436" s="24">
        <v>43179</v>
      </c>
      <c r="N436" s="21">
        <v>-112.1</v>
      </c>
      <c r="O436" s="21">
        <v>36.11</v>
      </c>
      <c r="S436" s="16">
        <v>27.422618401604176</v>
      </c>
    </row>
    <row r="437" spans="5:19" ht="14.65" thickBot="1" x14ac:dyDescent="0.5">
      <c r="E437" s="13" t="s">
        <v>20</v>
      </c>
      <c r="I437" s="26"/>
      <c r="J437" s="23">
        <f t="shared" si="46"/>
        <v>27.422618401604176</v>
      </c>
      <c r="K437" s="14" t="s">
        <v>37</v>
      </c>
      <c r="L437" s="24">
        <v>43179</v>
      </c>
      <c r="M437" s="24">
        <v>43186</v>
      </c>
      <c r="N437" s="21">
        <v>-112.1</v>
      </c>
      <c r="O437" s="21">
        <v>36.11</v>
      </c>
      <c r="S437" s="16">
        <v>27.422618401604176</v>
      </c>
    </row>
    <row r="438" spans="5:19" ht="14.65" thickBot="1" x14ac:dyDescent="0.5">
      <c r="E438" s="13" t="s">
        <v>20</v>
      </c>
      <c r="I438" s="26"/>
      <c r="J438" s="23">
        <f t="shared" si="46"/>
        <v>27.422618401604176</v>
      </c>
      <c r="K438" s="14" t="s">
        <v>37</v>
      </c>
      <c r="L438" s="24">
        <v>43263</v>
      </c>
      <c r="M438" s="24">
        <v>43270</v>
      </c>
      <c r="N438" s="21">
        <v>-112.1</v>
      </c>
      <c r="O438" s="21">
        <v>36.11</v>
      </c>
      <c r="S438" s="16">
        <v>27.422618401604176</v>
      </c>
    </row>
    <row r="439" spans="5:19" ht="14.65" thickBot="1" x14ac:dyDescent="0.5">
      <c r="E439" s="13" t="s">
        <v>20</v>
      </c>
      <c r="I439" s="26"/>
      <c r="J439" s="23">
        <f t="shared" si="46"/>
        <v>27.422618401604176</v>
      </c>
      <c r="K439" s="14" t="s">
        <v>37</v>
      </c>
      <c r="L439" s="24">
        <v>43284</v>
      </c>
      <c r="M439" s="24">
        <v>43293</v>
      </c>
      <c r="N439" s="21">
        <v>-112.1</v>
      </c>
      <c r="O439" s="21">
        <v>36.11</v>
      </c>
      <c r="S439" s="16">
        <v>27.422618401604176</v>
      </c>
    </row>
    <row r="440" spans="5:19" ht="14.65" thickBot="1" x14ac:dyDescent="0.5">
      <c r="E440" s="13" t="s">
        <v>20</v>
      </c>
      <c r="I440" s="26"/>
      <c r="J440" s="23">
        <f t="shared" si="46"/>
        <v>27.422618401604176</v>
      </c>
      <c r="K440" s="14" t="s">
        <v>37</v>
      </c>
      <c r="L440" s="24">
        <v>43293</v>
      </c>
      <c r="M440" s="24">
        <v>43298</v>
      </c>
      <c r="N440" s="21">
        <v>-112.1</v>
      </c>
      <c r="O440" s="21">
        <v>36.11</v>
      </c>
      <c r="S440" s="16">
        <v>27.422618401604176</v>
      </c>
    </row>
    <row r="441" spans="5:19" ht="14.65" thickBot="1" x14ac:dyDescent="0.5">
      <c r="E441" s="13" t="s">
        <v>20</v>
      </c>
      <c r="I441" s="26"/>
      <c r="J441" s="23">
        <f t="shared" si="46"/>
        <v>27.422618401604176</v>
      </c>
      <c r="K441" s="14" t="s">
        <v>37</v>
      </c>
      <c r="L441" s="24">
        <v>43298</v>
      </c>
      <c r="M441" s="24">
        <v>43305</v>
      </c>
      <c r="N441" s="21">
        <v>-112.1</v>
      </c>
      <c r="O441" s="21">
        <v>36.11</v>
      </c>
      <c r="S441" s="16">
        <v>27.422618401604176</v>
      </c>
    </row>
    <row r="442" spans="5:19" ht="14.65" thickBot="1" x14ac:dyDescent="0.5">
      <c r="E442" s="13" t="s">
        <v>20</v>
      </c>
      <c r="I442" s="26"/>
      <c r="J442" s="23">
        <f t="shared" si="46"/>
        <v>27.422618401604176</v>
      </c>
      <c r="K442" s="14" t="s">
        <v>37</v>
      </c>
      <c r="L442" s="24">
        <v>43333</v>
      </c>
      <c r="M442" s="24">
        <v>43340</v>
      </c>
      <c r="N442" s="21">
        <v>-112.1</v>
      </c>
      <c r="O442" s="21">
        <v>36.11</v>
      </c>
      <c r="S442" s="16">
        <v>27.422618401604176</v>
      </c>
    </row>
    <row r="443" spans="5:19" ht="14.65" thickBot="1" x14ac:dyDescent="0.5">
      <c r="E443" s="13" t="s">
        <v>20</v>
      </c>
      <c r="I443" s="26"/>
      <c r="J443" s="23">
        <f t="shared" si="46"/>
        <v>27.422618401604176</v>
      </c>
      <c r="K443" s="14" t="s">
        <v>37</v>
      </c>
      <c r="L443" s="24">
        <v>43340</v>
      </c>
      <c r="M443" s="24">
        <v>43347</v>
      </c>
      <c r="N443" s="21">
        <v>-112.1</v>
      </c>
      <c r="O443" s="21">
        <v>36.11</v>
      </c>
      <c r="S443" s="16">
        <v>27.422618401604176</v>
      </c>
    </row>
    <row r="444" spans="5:19" ht="14.65" thickBot="1" x14ac:dyDescent="0.5">
      <c r="E444" s="13" t="s">
        <v>20</v>
      </c>
      <c r="I444" s="26"/>
      <c r="J444" s="23">
        <f t="shared" si="46"/>
        <v>27.422618401604176</v>
      </c>
      <c r="K444" s="14" t="s">
        <v>37</v>
      </c>
      <c r="L444" s="24">
        <v>43347</v>
      </c>
      <c r="M444" s="24">
        <v>43354</v>
      </c>
      <c r="N444" s="21">
        <v>-112.1</v>
      </c>
      <c r="O444" s="21">
        <v>36.11</v>
      </c>
      <c r="S444" s="16">
        <v>27.422618401604176</v>
      </c>
    </row>
    <row r="445" spans="5:19" ht="14.65" thickBot="1" x14ac:dyDescent="0.5">
      <c r="E445" s="13" t="s">
        <v>20</v>
      </c>
      <c r="I445" s="26"/>
      <c r="J445" s="23">
        <f t="shared" si="46"/>
        <v>27.422618401604176</v>
      </c>
      <c r="K445" s="14" t="s">
        <v>37</v>
      </c>
      <c r="L445" s="24">
        <v>43361</v>
      </c>
      <c r="M445" s="24">
        <v>43368</v>
      </c>
      <c r="N445" s="21">
        <v>-112.1</v>
      </c>
      <c r="O445" s="21">
        <v>36.11</v>
      </c>
      <c r="S445" s="16">
        <v>27.422618401604176</v>
      </c>
    </row>
    <row r="446" spans="5:19" ht="14.65" thickBot="1" x14ac:dyDescent="0.5">
      <c r="E446" s="13" t="s">
        <v>20</v>
      </c>
      <c r="I446" s="26"/>
      <c r="J446" s="23">
        <f t="shared" si="46"/>
        <v>27.422618401604176</v>
      </c>
      <c r="K446" s="14" t="s">
        <v>37</v>
      </c>
      <c r="L446" s="24">
        <v>43368</v>
      </c>
      <c r="M446" s="24">
        <v>43375</v>
      </c>
      <c r="N446" s="21">
        <v>-112.1</v>
      </c>
      <c r="O446" s="21">
        <v>36.11</v>
      </c>
      <c r="S446" s="16">
        <v>27.422618401604176</v>
      </c>
    </row>
    <row r="447" spans="5:19" ht="14.65" thickBot="1" x14ac:dyDescent="0.5">
      <c r="E447" s="13" t="s">
        <v>20</v>
      </c>
      <c r="I447" s="26"/>
      <c r="J447" s="23">
        <f t="shared" si="46"/>
        <v>27.422618401604176</v>
      </c>
      <c r="K447" s="14" t="s">
        <v>37</v>
      </c>
      <c r="L447" s="24">
        <v>43375</v>
      </c>
      <c r="M447" s="24">
        <v>43382</v>
      </c>
      <c r="N447" s="21">
        <v>-112.1</v>
      </c>
      <c r="O447" s="21">
        <v>36.11</v>
      </c>
      <c r="S447" s="16">
        <v>27.422618401604176</v>
      </c>
    </row>
    <row r="448" spans="5:19" ht="14.65" thickBot="1" x14ac:dyDescent="0.5">
      <c r="E448" s="13" t="s">
        <v>20</v>
      </c>
      <c r="I448" s="26"/>
      <c r="J448" s="23">
        <f t="shared" si="46"/>
        <v>27.422618401604176</v>
      </c>
      <c r="K448" s="14" t="s">
        <v>37</v>
      </c>
      <c r="L448" s="24">
        <v>43040</v>
      </c>
      <c r="M448" s="24">
        <v>43046</v>
      </c>
      <c r="N448" s="21">
        <v>-112.1</v>
      </c>
      <c r="O448" s="21">
        <v>36.11</v>
      </c>
      <c r="S448" s="16">
        <v>27.422618401604176</v>
      </c>
    </row>
    <row r="449" spans="5:19" ht="14.65" thickBot="1" x14ac:dyDescent="0.5">
      <c r="E449" s="13" t="s">
        <v>20</v>
      </c>
      <c r="I449" s="26"/>
      <c r="J449" s="23">
        <f t="shared" si="46"/>
        <v>27.422618401604176</v>
      </c>
      <c r="K449" s="14" t="s">
        <v>37</v>
      </c>
      <c r="L449" s="24">
        <v>43109</v>
      </c>
      <c r="M449" s="24">
        <v>43116</v>
      </c>
      <c r="N449" s="21">
        <v>-109.65</v>
      </c>
      <c r="O449" s="21">
        <v>43.18</v>
      </c>
      <c r="S449" s="16">
        <v>27.422618401604176</v>
      </c>
    </row>
    <row r="450" spans="5:19" ht="14.65" thickBot="1" x14ac:dyDescent="0.5">
      <c r="E450" s="13" t="s">
        <v>20</v>
      </c>
      <c r="I450" s="26"/>
      <c r="J450" s="23">
        <f t="shared" si="46"/>
        <v>27.422618401604176</v>
      </c>
      <c r="K450" s="14" t="s">
        <v>37</v>
      </c>
      <c r="L450" s="24">
        <v>43137</v>
      </c>
      <c r="M450" s="24">
        <v>43144</v>
      </c>
      <c r="N450" s="21">
        <v>-109.65</v>
      </c>
      <c r="O450" s="21">
        <v>43.18</v>
      </c>
      <c r="S450" s="16">
        <v>27.422618401604176</v>
      </c>
    </row>
    <row r="451" spans="5:19" ht="14.65" thickBot="1" x14ac:dyDescent="0.5">
      <c r="E451" s="13" t="s">
        <v>20</v>
      </c>
      <c r="I451" s="26"/>
      <c r="J451" s="23">
        <f t="shared" si="46"/>
        <v>27.422618401604176</v>
      </c>
      <c r="K451" s="14" t="s">
        <v>37</v>
      </c>
      <c r="L451" s="24">
        <v>43172</v>
      </c>
      <c r="M451" s="24">
        <v>43180</v>
      </c>
      <c r="N451" s="21">
        <v>-109.65</v>
      </c>
      <c r="O451" s="21">
        <v>43.18</v>
      </c>
      <c r="S451" s="16">
        <v>27.422618401604176</v>
      </c>
    </row>
    <row r="452" spans="5:19" ht="14.65" thickBot="1" x14ac:dyDescent="0.5">
      <c r="E452" s="13" t="s">
        <v>20</v>
      </c>
      <c r="I452" s="26"/>
      <c r="J452" s="23">
        <f t="shared" si="46"/>
        <v>27.422618401604176</v>
      </c>
      <c r="K452" s="14" t="s">
        <v>37</v>
      </c>
      <c r="L452" s="24">
        <v>43180</v>
      </c>
      <c r="M452" s="24">
        <v>43186</v>
      </c>
      <c r="N452" s="21">
        <v>-109.65</v>
      </c>
      <c r="O452" s="21">
        <v>43.18</v>
      </c>
      <c r="S452" s="16">
        <v>27.422618401604176</v>
      </c>
    </row>
    <row r="453" spans="5:19" ht="14.65" thickBot="1" x14ac:dyDescent="0.5">
      <c r="E453" s="13" t="s">
        <v>20</v>
      </c>
      <c r="I453" s="26"/>
      <c r="J453" s="23">
        <f t="shared" si="46"/>
        <v>27.422618401604176</v>
      </c>
      <c r="K453" s="14" t="s">
        <v>37</v>
      </c>
      <c r="L453" s="24">
        <v>43207</v>
      </c>
      <c r="M453" s="24">
        <v>43214</v>
      </c>
      <c r="N453" s="21">
        <v>-109.65</v>
      </c>
      <c r="O453" s="21">
        <v>43.18</v>
      </c>
      <c r="S453" s="16">
        <v>27.422618401604176</v>
      </c>
    </row>
    <row r="454" spans="5:19" ht="14.65" thickBot="1" x14ac:dyDescent="0.5">
      <c r="E454" s="13" t="s">
        <v>20</v>
      </c>
      <c r="I454" s="26"/>
      <c r="J454" s="23">
        <f t="shared" si="46"/>
        <v>27.422618401604176</v>
      </c>
      <c r="K454" s="14" t="s">
        <v>37</v>
      </c>
      <c r="L454" s="24">
        <v>43214</v>
      </c>
      <c r="M454" s="24">
        <v>43221</v>
      </c>
      <c r="N454" s="21">
        <v>-109.65</v>
      </c>
      <c r="O454" s="21">
        <v>43.18</v>
      </c>
      <c r="S454" s="16">
        <v>27.422618401604176</v>
      </c>
    </row>
    <row r="455" spans="5:19" ht="14.65" thickBot="1" x14ac:dyDescent="0.5">
      <c r="E455" s="13" t="s">
        <v>20</v>
      </c>
      <c r="I455" s="26"/>
      <c r="J455" s="23">
        <f t="shared" si="46"/>
        <v>27.422618401604176</v>
      </c>
      <c r="K455" s="14" t="s">
        <v>37</v>
      </c>
      <c r="L455" s="24">
        <v>43228</v>
      </c>
      <c r="M455" s="24">
        <v>43235</v>
      </c>
      <c r="N455" s="21">
        <v>-109.65</v>
      </c>
      <c r="O455" s="21">
        <v>43.18</v>
      </c>
      <c r="S455" s="16">
        <v>27.422618401604176</v>
      </c>
    </row>
    <row r="456" spans="5:19" ht="14.65" thickBot="1" x14ac:dyDescent="0.5">
      <c r="E456" s="13" t="s">
        <v>20</v>
      </c>
      <c r="I456" s="26"/>
      <c r="J456" s="23">
        <f t="shared" si="46"/>
        <v>27.422618401604176</v>
      </c>
      <c r="K456" s="14" t="s">
        <v>37</v>
      </c>
      <c r="L456" s="24">
        <v>43235</v>
      </c>
      <c r="M456" s="24">
        <v>43242</v>
      </c>
      <c r="N456" s="21">
        <v>-109.65</v>
      </c>
      <c r="O456" s="21">
        <v>43.18</v>
      </c>
      <c r="S456" s="16">
        <v>27.422618401604176</v>
      </c>
    </row>
    <row r="457" spans="5:19" ht="14.65" thickBot="1" x14ac:dyDescent="0.5">
      <c r="E457" s="13" t="s">
        <v>20</v>
      </c>
      <c r="I457" s="26"/>
      <c r="J457" s="23">
        <f t="shared" si="46"/>
        <v>27.422618401604176</v>
      </c>
      <c r="K457" s="14" t="s">
        <v>37</v>
      </c>
      <c r="L457" s="24">
        <v>43242</v>
      </c>
      <c r="M457" s="24">
        <v>43249</v>
      </c>
      <c r="N457" s="21">
        <v>-109.65</v>
      </c>
      <c r="O457" s="21">
        <v>43.18</v>
      </c>
      <c r="S457" s="16">
        <v>27.422618401604176</v>
      </c>
    </row>
    <row r="458" spans="5:19" ht="14.65" thickBot="1" x14ac:dyDescent="0.5">
      <c r="E458" s="13" t="s">
        <v>20</v>
      </c>
      <c r="I458" s="26"/>
      <c r="J458" s="23">
        <f t="shared" si="46"/>
        <v>27.422618401604176</v>
      </c>
      <c r="K458" s="14" t="s">
        <v>37</v>
      </c>
      <c r="L458" s="24">
        <v>43263</v>
      </c>
      <c r="M458" s="24">
        <v>43270</v>
      </c>
      <c r="N458" s="21">
        <v>-109.65</v>
      </c>
      <c r="O458" s="21">
        <v>43.18</v>
      </c>
      <c r="S458" s="16">
        <v>27.422618401604176</v>
      </c>
    </row>
    <row r="459" spans="5:19" ht="14.65" thickBot="1" x14ac:dyDescent="0.5">
      <c r="E459" s="13" t="s">
        <v>20</v>
      </c>
      <c r="I459" s="26"/>
      <c r="J459" s="23">
        <f t="shared" si="46"/>
        <v>27.422618401604176</v>
      </c>
      <c r="K459" s="14" t="s">
        <v>37</v>
      </c>
      <c r="L459" s="24">
        <v>43277</v>
      </c>
      <c r="M459" s="24">
        <v>43285</v>
      </c>
      <c r="N459" s="21">
        <v>-109.65</v>
      </c>
      <c r="O459" s="21">
        <v>43.18</v>
      </c>
      <c r="S459" s="16">
        <v>27.422618401604176</v>
      </c>
    </row>
    <row r="460" spans="5:19" ht="14.65" thickBot="1" x14ac:dyDescent="0.5">
      <c r="E460" s="13" t="s">
        <v>20</v>
      </c>
      <c r="I460" s="26"/>
      <c r="J460" s="23">
        <f t="shared" si="46"/>
        <v>27.422618401604176</v>
      </c>
      <c r="K460" s="14" t="s">
        <v>37</v>
      </c>
      <c r="L460" s="24">
        <v>43291</v>
      </c>
      <c r="M460" s="24">
        <v>43298</v>
      </c>
      <c r="N460" s="21">
        <v>-109.65</v>
      </c>
      <c r="O460" s="21">
        <v>43.18</v>
      </c>
      <c r="S460" s="16">
        <v>27.422618401604176</v>
      </c>
    </row>
    <row r="461" spans="5:19" ht="14.65" thickBot="1" x14ac:dyDescent="0.5">
      <c r="E461" s="13" t="s">
        <v>20</v>
      </c>
      <c r="I461" s="26"/>
      <c r="J461" s="23">
        <f t="shared" si="46"/>
        <v>27.422618401604176</v>
      </c>
      <c r="K461" s="14" t="s">
        <v>37</v>
      </c>
      <c r="L461" s="24">
        <v>43298</v>
      </c>
      <c r="M461" s="24">
        <v>43305</v>
      </c>
      <c r="N461" s="21">
        <v>-109.65</v>
      </c>
      <c r="O461" s="21">
        <v>43.18</v>
      </c>
      <c r="S461" s="16">
        <v>27.422618401604176</v>
      </c>
    </row>
    <row r="462" spans="5:19" ht="14.65" thickBot="1" x14ac:dyDescent="0.5">
      <c r="E462" s="13" t="s">
        <v>20</v>
      </c>
      <c r="I462" s="26"/>
      <c r="J462" s="23">
        <f t="shared" si="46"/>
        <v>27.422618401604176</v>
      </c>
      <c r="K462" s="14" t="s">
        <v>37</v>
      </c>
      <c r="L462" s="24">
        <v>43312</v>
      </c>
      <c r="M462" s="24">
        <v>43319</v>
      </c>
      <c r="N462" s="21">
        <v>-109.65</v>
      </c>
      <c r="O462" s="21">
        <v>43.18</v>
      </c>
      <c r="S462" s="16">
        <v>27.422618401604176</v>
      </c>
    </row>
    <row r="463" spans="5:19" ht="14.65" thickBot="1" x14ac:dyDescent="0.5">
      <c r="E463" s="13" t="s">
        <v>20</v>
      </c>
      <c r="I463" s="26"/>
      <c r="J463" s="23">
        <f t="shared" si="46"/>
        <v>27.422618401604176</v>
      </c>
      <c r="K463" s="14" t="s">
        <v>37</v>
      </c>
      <c r="L463" s="24">
        <v>43326</v>
      </c>
      <c r="M463" s="24">
        <v>43333</v>
      </c>
      <c r="N463" s="21">
        <v>-109.65</v>
      </c>
      <c r="O463" s="21">
        <v>43.18</v>
      </c>
      <c r="S463" s="16">
        <v>27.422618401604176</v>
      </c>
    </row>
    <row r="464" spans="5:19" ht="14.65" thickBot="1" x14ac:dyDescent="0.5">
      <c r="E464" s="13" t="s">
        <v>20</v>
      </c>
      <c r="I464" s="26"/>
      <c r="J464" s="23">
        <f t="shared" si="46"/>
        <v>27.422618401604176</v>
      </c>
      <c r="K464" s="14" t="s">
        <v>37</v>
      </c>
      <c r="L464" s="24">
        <v>43333</v>
      </c>
      <c r="M464" s="24">
        <v>43340</v>
      </c>
      <c r="N464" s="21">
        <v>-109.65</v>
      </c>
      <c r="O464" s="21">
        <v>43.18</v>
      </c>
      <c r="S464" s="16">
        <v>27.422618401604176</v>
      </c>
    </row>
    <row r="465" spans="5:19" ht="14.65" thickBot="1" x14ac:dyDescent="0.5">
      <c r="E465" s="13" t="s">
        <v>20</v>
      </c>
      <c r="I465" s="26"/>
      <c r="J465" s="23">
        <f t="shared" ref="J465:J528" si="47">SQRT(4*188)</f>
        <v>27.422618401604176</v>
      </c>
      <c r="K465" s="14" t="s">
        <v>37</v>
      </c>
      <c r="L465" s="24">
        <v>42997</v>
      </c>
      <c r="M465" s="24">
        <v>43004</v>
      </c>
      <c r="N465" s="21">
        <v>-109.65</v>
      </c>
      <c r="O465" s="21">
        <v>43.18</v>
      </c>
      <c r="S465" s="16">
        <v>27.422618401604176</v>
      </c>
    </row>
    <row r="466" spans="5:19" ht="14.65" thickBot="1" x14ac:dyDescent="0.5">
      <c r="E466" s="13" t="s">
        <v>20</v>
      </c>
      <c r="I466" s="26"/>
      <c r="J466" s="23">
        <f t="shared" si="47"/>
        <v>27.422618401604176</v>
      </c>
      <c r="K466" s="14" t="s">
        <v>37</v>
      </c>
      <c r="L466" s="24">
        <v>43368</v>
      </c>
      <c r="M466" s="24">
        <v>43375</v>
      </c>
      <c r="N466" s="21">
        <v>-109.65</v>
      </c>
      <c r="O466" s="21">
        <v>43.18</v>
      </c>
      <c r="S466" s="16">
        <v>27.422618401604176</v>
      </c>
    </row>
    <row r="467" spans="5:19" ht="14.65" thickBot="1" x14ac:dyDescent="0.5">
      <c r="E467" s="13" t="s">
        <v>20</v>
      </c>
      <c r="I467" s="26"/>
      <c r="J467" s="23">
        <f t="shared" si="47"/>
        <v>27.422618401604176</v>
      </c>
      <c r="K467" s="14" t="s">
        <v>37</v>
      </c>
      <c r="L467" s="24">
        <v>43375</v>
      </c>
      <c r="M467" s="24">
        <v>43382</v>
      </c>
      <c r="N467" s="21">
        <v>-109.65</v>
      </c>
      <c r="O467" s="21">
        <v>43.18</v>
      </c>
      <c r="S467" s="16">
        <v>27.422618401604176</v>
      </c>
    </row>
    <row r="468" spans="5:19" ht="14.65" thickBot="1" x14ac:dyDescent="0.5">
      <c r="E468" s="13" t="s">
        <v>20</v>
      </c>
      <c r="I468" s="26"/>
      <c r="J468" s="23">
        <f t="shared" si="47"/>
        <v>27.422618401604176</v>
      </c>
      <c r="K468" s="14" t="s">
        <v>37</v>
      </c>
      <c r="L468" s="24">
        <v>43382</v>
      </c>
      <c r="M468" s="24">
        <v>43389</v>
      </c>
      <c r="N468" s="21">
        <v>-109.65</v>
      </c>
      <c r="O468" s="21">
        <v>43.18</v>
      </c>
      <c r="S468" s="16">
        <v>27.422618401604176</v>
      </c>
    </row>
    <row r="469" spans="5:19" ht="14.65" thickBot="1" x14ac:dyDescent="0.5">
      <c r="E469" s="13" t="s">
        <v>20</v>
      </c>
      <c r="I469" s="26"/>
      <c r="J469" s="23">
        <f t="shared" si="47"/>
        <v>27.422618401604176</v>
      </c>
      <c r="K469" s="14" t="s">
        <v>37</v>
      </c>
      <c r="L469" s="24">
        <v>43396</v>
      </c>
      <c r="M469" s="24">
        <v>43403</v>
      </c>
      <c r="N469" s="21">
        <v>-109.65</v>
      </c>
      <c r="O469" s="21">
        <v>43.18</v>
      </c>
      <c r="S469" s="16">
        <v>27.422618401604176</v>
      </c>
    </row>
    <row r="470" spans="5:19" ht="14.65" thickBot="1" x14ac:dyDescent="0.5">
      <c r="E470" s="13" t="s">
        <v>20</v>
      </c>
      <c r="I470" s="26"/>
      <c r="J470" s="23">
        <f t="shared" si="47"/>
        <v>27.422618401604176</v>
      </c>
      <c r="K470" s="14" t="s">
        <v>37</v>
      </c>
      <c r="L470" s="24">
        <v>43054</v>
      </c>
      <c r="M470" s="24">
        <v>43060</v>
      </c>
      <c r="N470" s="21">
        <v>-109.65</v>
      </c>
      <c r="O470" s="21">
        <v>43.18</v>
      </c>
      <c r="S470" s="16">
        <v>27.422618401604176</v>
      </c>
    </row>
    <row r="471" spans="5:19" ht="14.65" thickBot="1" x14ac:dyDescent="0.5">
      <c r="E471" s="13" t="s">
        <v>20</v>
      </c>
      <c r="I471" s="26"/>
      <c r="J471" s="23">
        <f t="shared" si="47"/>
        <v>27.422618401604176</v>
      </c>
      <c r="K471" s="14" t="s">
        <v>37</v>
      </c>
      <c r="L471" s="24">
        <v>43081</v>
      </c>
      <c r="M471" s="24">
        <v>43088</v>
      </c>
      <c r="N471" s="21">
        <v>-109.65</v>
      </c>
      <c r="O471" s="21">
        <v>43.18</v>
      </c>
      <c r="S471" s="16">
        <v>27.422618401604176</v>
      </c>
    </row>
    <row r="472" spans="5:19" ht="14.65" thickBot="1" x14ac:dyDescent="0.5">
      <c r="E472" s="13" t="s">
        <v>20</v>
      </c>
      <c r="I472" s="26"/>
      <c r="J472" s="23">
        <f t="shared" si="47"/>
        <v>27.422618401604176</v>
      </c>
      <c r="K472" s="14" t="s">
        <v>37</v>
      </c>
      <c r="L472" s="24">
        <v>43088</v>
      </c>
      <c r="M472" s="24">
        <v>43095</v>
      </c>
      <c r="N472" s="21">
        <v>-109.65</v>
      </c>
      <c r="O472" s="21">
        <v>43.18</v>
      </c>
      <c r="S472" s="16">
        <v>27.422618401604176</v>
      </c>
    </row>
    <row r="473" spans="5:19" ht="14.65" thickBot="1" x14ac:dyDescent="0.5">
      <c r="E473" s="13" t="s">
        <v>20</v>
      </c>
      <c r="I473" s="26"/>
      <c r="J473" s="23">
        <f t="shared" si="47"/>
        <v>27.422618401604176</v>
      </c>
      <c r="K473" s="14" t="s">
        <v>37</v>
      </c>
      <c r="L473" s="24">
        <v>43102</v>
      </c>
      <c r="M473" s="24">
        <v>43109</v>
      </c>
      <c r="N473" s="21">
        <v>-112.18</v>
      </c>
      <c r="O473" s="21">
        <v>37.6</v>
      </c>
      <c r="S473" s="16">
        <v>27.422618401604176</v>
      </c>
    </row>
    <row r="474" spans="5:19" ht="14.65" thickBot="1" x14ac:dyDescent="0.5">
      <c r="E474" s="13" t="s">
        <v>20</v>
      </c>
      <c r="I474" s="26"/>
      <c r="J474" s="23">
        <f t="shared" si="47"/>
        <v>27.422618401604176</v>
      </c>
      <c r="K474" s="14" t="s">
        <v>37</v>
      </c>
      <c r="L474" s="24">
        <v>43109</v>
      </c>
      <c r="M474" s="24">
        <v>43116</v>
      </c>
      <c r="N474" s="21">
        <v>-112.18</v>
      </c>
      <c r="O474" s="21">
        <v>37.6</v>
      </c>
      <c r="S474" s="16">
        <v>27.422618401604176</v>
      </c>
    </row>
    <row r="475" spans="5:19" ht="14.65" thickBot="1" x14ac:dyDescent="0.5">
      <c r="E475" s="13" t="s">
        <v>20</v>
      </c>
      <c r="I475" s="26"/>
      <c r="J475" s="23">
        <f t="shared" si="47"/>
        <v>27.422618401604176</v>
      </c>
      <c r="K475" s="14" t="s">
        <v>37</v>
      </c>
      <c r="L475" s="24">
        <v>43116</v>
      </c>
      <c r="M475" s="24">
        <v>43123</v>
      </c>
      <c r="N475" s="21">
        <v>-112.18</v>
      </c>
      <c r="O475" s="21">
        <v>37.6</v>
      </c>
      <c r="S475" s="16">
        <v>27.422618401604176</v>
      </c>
    </row>
    <row r="476" spans="5:19" ht="14.65" thickBot="1" x14ac:dyDescent="0.5">
      <c r="E476" s="13" t="s">
        <v>20</v>
      </c>
      <c r="I476" s="26"/>
      <c r="J476" s="23">
        <f t="shared" si="47"/>
        <v>27.422618401604176</v>
      </c>
      <c r="K476" s="14" t="s">
        <v>37</v>
      </c>
      <c r="L476" s="24">
        <v>43138</v>
      </c>
      <c r="M476" s="24">
        <v>43144</v>
      </c>
      <c r="N476" s="21">
        <v>-112.18</v>
      </c>
      <c r="O476" s="21">
        <v>37.6</v>
      </c>
      <c r="S476" s="16">
        <v>27.422618401604176</v>
      </c>
    </row>
    <row r="477" spans="5:19" ht="14.65" thickBot="1" x14ac:dyDescent="0.5">
      <c r="E477" s="13" t="s">
        <v>20</v>
      </c>
      <c r="I477" s="26"/>
      <c r="J477" s="23">
        <f t="shared" si="47"/>
        <v>27.422618401604176</v>
      </c>
      <c r="K477" s="14" t="s">
        <v>37</v>
      </c>
      <c r="L477" s="24">
        <v>43152</v>
      </c>
      <c r="M477" s="24">
        <v>43158</v>
      </c>
      <c r="N477" s="21">
        <v>-112.18</v>
      </c>
      <c r="O477" s="21">
        <v>37.6</v>
      </c>
      <c r="S477" s="16">
        <v>27.422618401604176</v>
      </c>
    </row>
    <row r="478" spans="5:19" ht="14.65" thickBot="1" x14ac:dyDescent="0.5">
      <c r="E478" s="13" t="s">
        <v>20</v>
      </c>
      <c r="I478" s="26"/>
      <c r="J478" s="23">
        <f t="shared" si="47"/>
        <v>27.422618401604176</v>
      </c>
      <c r="K478" s="14" t="s">
        <v>37</v>
      </c>
      <c r="L478" s="24">
        <v>43165</v>
      </c>
      <c r="M478" s="24">
        <v>43172</v>
      </c>
      <c r="N478" s="21">
        <v>-112.18</v>
      </c>
      <c r="O478" s="21">
        <v>37.6</v>
      </c>
      <c r="S478" s="16">
        <v>27.422618401604176</v>
      </c>
    </row>
    <row r="479" spans="5:19" ht="14.65" thickBot="1" x14ac:dyDescent="0.5">
      <c r="E479" s="13" t="s">
        <v>20</v>
      </c>
      <c r="I479" s="26"/>
      <c r="J479" s="23">
        <f t="shared" si="47"/>
        <v>27.422618401604176</v>
      </c>
      <c r="K479" s="14" t="s">
        <v>37</v>
      </c>
      <c r="L479" s="24">
        <v>43172</v>
      </c>
      <c r="M479" s="24">
        <v>43179</v>
      </c>
      <c r="N479" s="21">
        <v>-112.18</v>
      </c>
      <c r="O479" s="21">
        <v>37.6</v>
      </c>
      <c r="S479" s="16">
        <v>27.422618401604176</v>
      </c>
    </row>
    <row r="480" spans="5:19" ht="14.65" thickBot="1" x14ac:dyDescent="0.5">
      <c r="E480" s="13" t="s">
        <v>20</v>
      </c>
      <c r="I480" s="26"/>
      <c r="J480" s="23">
        <f t="shared" si="47"/>
        <v>27.422618401604176</v>
      </c>
      <c r="K480" s="14" t="s">
        <v>37</v>
      </c>
      <c r="L480" s="24">
        <v>43194</v>
      </c>
      <c r="M480" s="24">
        <v>43200</v>
      </c>
      <c r="N480" s="21">
        <v>-112.18</v>
      </c>
      <c r="O480" s="21">
        <v>37.6</v>
      </c>
      <c r="S480" s="16">
        <v>27.422618401604176</v>
      </c>
    </row>
    <row r="481" spans="5:19" ht="14.65" thickBot="1" x14ac:dyDescent="0.5">
      <c r="E481" s="13" t="s">
        <v>20</v>
      </c>
      <c r="I481" s="26"/>
      <c r="J481" s="23">
        <f t="shared" si="47"/>
        <v>27.422618401604176</v>
      </c>
      <c r="K481" s="14" t="s">
        <v>37</v>
      </c>
      <c r="L481" s="24">
        <v>43207</v>
      </c>
      <c r="M481" s="24">
        <v>43214</v>
      </c>
      <c r="N481" s="21">
        <v>-112.18</v>
      </c>
      <c r="O481" s="21">
        <v>37.6</v>
      </c>
      <c r="S481" s="16">
        <v>27.422618401604176</v>
      </c>
    </row>
    <row r="482" spans="5:19" ht="14.65" thickBot="1" x14ac:dyDescent="0.5">
      <c r="E482" s="13" t="s">
        <v>20</v>
      </c>
      <c r="I482" s="26"/>
      <c r="J482" s="23">
        <f t="shared" si="47"/>
        <v>27.422618401604176</v>
      </c>
      <c r="K482" s="14" t="s">
        <v>37</v>
      </c>
      <c r="L482" s="24">
        <v>43214</v>
      </c>
      <c r="M482" s="24">
        <v>43221</v>
      </c>
      <c r="N482" s="21">
        <v>-112.18</v>
      </c>
      <c r="O482" s="21">
        <v>37.6</v>
      </c>
      <c r="S482" s="16">
        <v>27.422618401604176</v>
      </c>
    </row>
    <row r="483" spans="5:19" ht="14.65" thickBot="1" x14ac:dyDescent="0.5">
      <c r="E483" s="13" t="s">
        <v>20</v>
      </c>
      <c r="I483" s="26"/>
      <c r="J483" s="23">
        <f t="shared" si="47"/>
        <v>27.422618401604176</v>
      </c>
      <c r="K483" s="14" t="s">
        <v>37</v>
      </c>
      <c r="L483" s="24">
        <v>43284</v>
      </c>
      <c r="M483" s="24">
        <v>43291</v>
      </c>
      <c r="N483" s="21">
        <v>-112.18</v>
      </c>
      <c r="O483" s="21">
        <v>37.6</v>
      </c>
      <c r="S483" s="16">
        <v>27.422618401604176</v>
      </c>
    </row>
    <row r="484" spans="5:19" ht="14.65" thickBot="1" x14ac:dyDescent="0.5">
      <c r="E484" s="13" t="s">
        <v>20</v>
      </c>
      <c r="I484" s="26"/>
      <c r="J484" s="23">
        <f t="shared" si="47"/>
        <v>27.422618401604176</v>
      </c>
      <c r="K484" s="14" t="s">
        <v>37</v>
      </c>
      <c r="L484" s="24">
        <v>43291</v>
      </c>
      <c r="M484" s="24">
        <v>43298</v>
      </c>
      <c r="N484" s="21">
        <v>-112.18</v>
      </c>
      <c r="O484" s="21">
        <v>37.6</v>
      </c>
      <c r="S484" s="16">
        <v>27.422618401604176</v>
      </c>
    </row>
    <row r="485" spans="5:19" ht="14.65" thickBot="1" x14ac:dyDescent="0.5">
      <c r="E485" s="13" t="s">
        <v>20</v>
      </c>
      <c r="I485" s="26"/>
      <c r="J485" s="23">
        <f t="shared" si="47"/>
        <v>27.422618401604176</v>
      </c>
      <c r="K485" s="14" t="s">
        <v>37</v>
      </c>
      <c r="L485" s="24">
        <v>43298</v>
      </c>
      <c r="M485" s="24">
        <v>43305</v>
      </c>
      <c r="N485" s="21">
        <v>-112.18</v>
      </c>
      <c r="O485" s="21">
        <v>37.6</v>
      </c>
      <c r="S485" s="16">
        <v>27.422618401604176</v>
      </c>
    </row>
    <row r="486" spans="5:19" ht="14.65" thickBot="1" x14ac:dyDescent="0.5">
      <c r="E486" s="13" t="s">
        <v>20</v>
      </c>
      <c r="I486" s="26"/>
      <c r="J486" s="23">
        <f t="shared" si="47"/>
        <v>27.422618401604176</v>
      </c>
      <c r="K486" s="14" t="s">
        <v>37</v>
      </c>
      <c r="L486" s="24">
        <v>43305</v>
      </c>
      <c r="M486" s="24">
        <v>43312</v>
      </c>
      <c r="N486" s="21">
        <v>-112.18</v>
      </c>
      <c r="O486" s="21">
        <v>37.6</v>
      </c>
      <c r="S486" s="16">
        <v>27.422618401604176</v>
      </c>
    </row>
    <row r="487" spans="5:19" ht="14.65" thickBot="1" x14ac:dyDescent="0.5">
      <c r="E487" s="13" t="s">
        <v>20</v>
      </c>
      <c r="I487" s="26"/>
      <c r="J487" s="23">
        <f t="shared" si="47"/>
        <v>27.422618401604176</v>
      </c>
      <c r="K487" s="14" t="s">
        <v>37</v>
      </c>
      <c r="L487" s="24">
        <v>43319</v>
      </c>
      <c r="M487" s="24">
        <v>43326</v>
      </c>
      <c r="N487" s="21">
        <v>-112.18</v>
      </c>
      <c r="O487" s="21">
        <v>37.6</v>
      </c>
      <c r="S487" s="16">
        <v>27.422618401604176</v>
      </c>
    </row>
    <row r="488" spans="5:19" ht="14.65" thickBot="1" x14ac:dyDescent="0.5">
      <c r="E488" s="13" t="s">
        <v>20</v>
      </c>
      <c r="I488" s="26"/>
      <c r="J488" s="23">
        <f t="shared" si="47"/>
        <v>27.422618401604176</v>
      </c>
      <c r="K488" s="14" t="s">
        <v>37</v>
      </c>
      <c r="L488" s="24">
        <v>43326</v>
      </c>
      <c r="M488" s="24">
        <v>43333</v>
      </c>
      <c r="N488" s="21">
        <v>-112.18</v>
      </c>
      <c r="O488" s="21">
        <v>37.6</v>
      </c>
      <c r="S488" s="16">
        <v>27.422618401604176</v>
      </c>
    </row>
    <row r="489" spans="5:19" ht="14.65" thickBot="1" x14ac:dyDescent="0.5">
      <c r="E489" s="13" t="s">
        <v>20</v>
      </c>
      <c r="I489" s="26"/>
      <c r="J489" s="23">
        <f t="shared" si="47"/>
        <v>27.422618401604176</v>
      </c>
      <c r="K489" s="14" t="s">
        <v>37</v>
      </c>
      <c r="L489" s="24">
        <v>43333</v>
      </c>
      <c r="M489" s="24">
        <v>43340</v>
      </c>
      <c r="N489" s="21">
        <v>-112.18</v>
      </c>
      <c r="O489" s="21">
        <v>37.6</v>
      </c>
      <c r="S489" s="16">
        <v>27.422618401604176</v>
      </c>
    </row>
    <row r="490" spans="5:19" ht="14.65" thickBot="1" x14ac:dyDescent="0.5">
      <c r="E490" s="13" t="s">
        <v>20</v>
      </c>
      <c r="I490" s="26"/>
      <c r="J490" s="23">
        <f t="shared" si="47"/>
        <v>27.422618401604176</v>
      </c>
      <c r="K490" s="14" t="s">
        <v>37</v>
      </c>
      <c r="L490" s="24">
        <v>43347</v>
      </c>
      <c r="M490" s="24">
        <v>43354</v>
      </c>
      <c r="N490" s="21">
        <v>-112.18</v>
      </c>
      <c r="O490" s="21">
        <v>37.6</v>
      </c>
      <c r="S490" s="16">
        <v>27.422618401604176</v>
      </c>
    </row>
    <row r="491" spans="5:19" ht="14.65" thickBot="1" x14ac:dyDescent="0.5">
      <c r="E491" s="13" t="s">
        <v>20</v>
      </c>
      <c r="I491" s="26"/>
      <c r="J491" s="23">
        <f t="shared" si="47"/>
        <v>27.422618401604176</v>
      </c>
      <c r="K491" s="14" t="s">
        <v>37</v>
      </c>
      <c r="L491" s="24">
        <v>43368</v>
      </c>
      <c r="M491" s="24">
        <v>43375</v>
      </c>
      <c r="N491" s="21">
        <v>-112.18</v>
      </c>
      <c r="O491" s="21">
        <v>37.6</v>
      </c>
      <c r="S491" s="16">
        <v>27.422618401604176</v>
      </c>
    </row>
    <row r="492" spans="5:19" ht="14.65" thickBot="1" x14ac:dyDescent="0.5">
      <c r="E492" s="13" t="s">
        <v>20</v>
      </c>
      <c r="I492" s="26"/>
      <c r="J492" s="23">
        <f t="shared" si="47"/>
        <v>27.422618401604176</v>
      </c>
      <c r="K492" s="14" t="s">
        <v>37</v>
      </c>
      <c r="L492" s="24">
        <v>43369</v>
      </c>
      <c r="M492" s="24">
        <v>43011</v>
      </c>
      <c r="N492" s="21">
        <v>-112.18</v>
      </c>
      <c r="O492" s="21">
        <v>37.6</v>
      </c>
      <c r="S492" s="16">
        <v>27.422618401604176</v>
      </c>
    </row>
    <row r="493" spans="5:19" ht="14.65" thickBot="1" x14ac:dyDescent="0.5">
      <c r="E493" s="13" t="s">
        <v>20</v>
      </c>
      <c r="I493" s="26"/>
      <c r="J493" s="23">
        <f t="shared" si="47"/>
        <v>27.422618401604176</v>
      </c>
      <c r="K493" s="14" t="s">
        <v>37</v>
      </c>
      <c r="L493" s="24">
        <v>43375</v>
      </c>
      <c r="M493" s="24">
        <v>43382</v>
      </c>
      <c r="N493" s="21">
        <v>-112.18</v>
      </c>
      <c r="O493" s="21">
        <v>37.6</v>
      </c>
      <c r="S493" s="16">
        <v>27.422618401604176</v>
      </c>
    </row>
    <row r="494" spans="5:19" ht="14.65" thickBot="1" x14ac:dyDescent="0.5">
      <c r="E494" s="13" t="s">
        <v>20</v>
      </c>
      <c r="I494" s="26"/>
      <c r="J494" s="23">
        <f t="shared" si="47"/>
        <v>27.422618401604176</v>
      </c>
      <c r="K494" s="14" t="s">
        <v>37</v>
      </c>
      <c r="L494" s="24">
        <v>43382</v>
      </c>
      <c r="M494" s="24">
        <v>43389</v>
      </c>
      <c r="N494" s="21">
        <v>-112.18</v>
      </c>
      <c r="O494" s="21">
        <v>37.6</v>
      </c>
      <c r="S494" s="16">
        <v>27.422618401604176</v>
      </c>
    </row>
    <row r="495" spans="5:19" ht="14.65" thickBot="1" x14ac:dyDescent="0.5">
      <c r="E495" s="13" t="s">
        <v>20</v>
      </c>
      <c r="I495" s="26"/>
      <c r="J495" s="23">
        <f t="shared" si="47"/>
        <v>27.422618401604176</v>
      </c>
      <c r="K495" s="14" t="s">
        <v>37</v>
      </c>
      <c r="L495" s="24">
        <v>43389</v>
      </c>
      <c r="M495" s="24">
        <v>43396</v>
      </c>
      <c r="N495" s="21">
        <v>-112.18</v>
      </c>
      <c r="O495" s="21">
        <v>37.6</v>
      </c>
      <c r="S495" s="16">
        <v>27.422618401604176</v>
      </c>
    </row>
    <row r="496" spans="5:19" ht="14.65" thickBot="1" x14ac:dyDescent="0.5">
      <c r="E496" s="13" t="s">
        <v>20</v>
      </c>
      <c r="I496" s="26"/>
      <c r="J496" s="23">
        <f t="shared" si="47"/>
        <v>27.422618401604176</v>
      </c>
      <c r="K496" s="14" t="s">
        <v>37</v>
      </c>
      <c r="L496" s="24">
        <v>43453</v>
      </c>
      <c r="M496" s="24">
        <v>43095</v>
      </c>
      <c r="N496" s="21">
        <v>-112.18</v>
      </c>
      <c r="O496" s="21">
        <v>37.6</v>
      </c>
      <c r="S496" s="16">
        <v>27.422618401604176</v>
      </c>
    </row>
    <row r="497" spans="5:19" ht="14.65" thickBot="1" x14ac:dyDescent="0.5">
      <c r="E497" s="13" t="s">
        <v>20</v>
      </c>
      <c r="I497" s="26"/>
      <c r="J497" s="23">
        <f t="shared" si="47"/>
        <v>27.422618401604176</v>
      </c>
      <c r="K497" s="14" t="s">
        <v>37</v>
      </c>
      <c r="L497" s="24">
        <v>43102</v>
      </c>
      <c r="M497" s="24">
        <v>43109</v>
      </c>
      <c r="N497" s="21">
        <v>-106.91</v>
      </c>
      <c r="O497" s="21">
        <v>38.799999999999997</v>
      </c>
      <c r="S497" s="16">
        <v>27.422618401604176</v>
      </c>
    </row>
    <row r="498" spans="5:19" ht="14.65" thickBot="1" x14ac:dyDescent="0.5">
      <c r="E498" s="13" t="s">
        <v>20</v>
      </c>
      <c r="I498" s="26"/>
      <c r="J498" s="23">
        <f t="shared" si="47"/>
        <v>27.422618401604176</v>
      </c>
      <c r="K498" s="14" t="s">
        <v>37</v>
      </c>
      <c r="L498" s="24">
        <v>43109</v>
      </c>
      <c r="M498" s="24">
        <v>43116</v>
      </c>
      <c r="N498" s="21">
        <v>-106.91</v>
      </c>
      <c r="O498" s="21">
        <v>38.799999999999997</v>
      </c>
      <c r="S498" s="16">
        <v>27.422618401604176</v>
      </c>
    </row>
    <row r="499" spans="5:19" ht="14.65" thickBot="1" x14ac:dyDescent="0.5">
      <c r="E499" s="13" t="s">
        <v>20</v>
      </c>
      <c r="I499" s="26"/>
      <c r="J499" s="23">
        <f t="shared" si="47"/>
        <v>27.422618401604176</v>
      </c>
      <c r="K499" s="14" t="s">
        <v>37</v>
      </c>
      <c r="L499" s="24">
        <v>43130</v>
      </c>
      <c r="M499" s="24">
        <v>43137</v>
      </c>
      <c r="N499" s="21">
        <v>-106.91</v>
      </c>
      <c r="O499" s="21">
        <v>38.799999999999997</v>
      </c>
      <c r="S499" s="16">
        <v>27.422618401604176</v>
      </c>
    </row>
    <row r="500" spans="5:19" ht="14.65" thickBot="1" x14ac:dyDescent="0.5">
      <c r="E500" s="13" t="s">
        <v>20</v>
      </c>
      <c r="I500" s="26"/>
      <c r="J500" s="23">
        <f t="shared" si="47"/>
        <v>27.422618401604176</v>
      </c>
      <c r="K500" s="14" t="s">
        <v>37</v>
      </c>
      <c r="L500" s="24">
        <v>43137</v>
      </c>
      <c r="M500" s="24">
        <v>43144</v>
      </c>
      <c r="N500" s="21">
        <v>-106.91</v>
      </c>
      <c r="O500" s="21">
        <v>38.799999999999997</v>
      </c>
      <c r="S500" s="16">
        <v>27.422618401604176</v>
      </c>
    </row>
    <row r="501" spans="5:19" ht="14.65" thickBot="1" x14ac:dyDescent="0.5">
      <c r="E501" s="13" t="s">
        <v>20</v>
      </c>
      <c r="I501" s="26"/>
      <c r="J501" s="23">
        <f t="shared" si="47"/>
        <v>27.422618401604176</v>
      </c>
      <c r="K501" s="14" t="s">
        <v>37</v>
      </c>
      <c r="L501" s="24">
        <v>43144</v>
      </c>
      <c r="M501" s="24">
        <v>43151</v>
      </c>
      <c r="N501" s="21">
        <v>-106.91</v>
      </c>
      <c r="O501" s="21">
        <v>38.799999999999997</v>
      </c>
      <c r="S501" s="16">
        <v>27.422618401604176</v>
      </c>
    </row>
    <row r="502" spans="5:19" ht="14.65" thickBot="1" x14ac:dyDescent="0.5">
      <c r="E502" s="13" t="s">
        <v>20</v>
      </c>
      <c r="I502" s="26"/>
      <c r="J502" s="23">
        <f t="shared" si="47"/>
        <v>27.422618401604176</v>
      </c>
      <c r="K502" s="14" t="s">
        <v>37</v>
      </c>
      <c r="L502" s="24">
        <v>43151</v>
      </c>
      <c r="M502" s="24">
        <v>43158</v>
      </c>
      <c r="N502" s="21">
        <v>-106.91</v>
      </c>
      <c r="O502" s="21">
        <v>38.799999999999997</v>
      </c>
      <c r="S502" s="16">
        <v>27.422618401604176</v>
      </c>
    </row>
    <row r="503" spans="5:19" ht="14.65" thickBot="1" x14ac:dyDescent="0.5">
      <c r="E503" s="13" t="s">
        <v>20</v>
      </c>
      <c r="I503" s="26"/>
      <c r="J503" s="23">
        <f t="shared" si="47"/>
        <v>27.422618401604176</v>
      </c>
      <c r="K503" s="14" t="s">
        <v>37</v>
      </c>
      <c r="L503" s="24">
        <v>43172</v>
      </c>
      <c r="M503" s="24">
        <v>43179</v>
      </c>
      <c r="N503" s="21">
        <v>-106.91</v>
      </c>
      <c r="O503" s="21">
        <v>38.799999999999997</v>
      </c>
      <c r="S503" s="16">
        <v>27.422618401604176</v>
      </c>
    </row>
    <row r="504" spans="5:19" ht="14.65" thickBot="1" x14ac:dyDescent="0.5">
      <c r="E504" s="13" t="s">
        <v>20</v>
      </c>
      <c r="I504" s="26"/>
      <c r="J504" s="23">
        <f t="shared" si="47"/>
        <v>27.422618401604176</v>
      </c>
      <c r="K504" s="14" t="s">
        <v>37</v>
      </c>
      <c r="L504" s="24">
        <v>43179</v>
      </c>
      <c r="M504" s="24">
        <v>43186</v>
      </c>
      <c r="N504" s="21">
        <v>-106.91</v>
      </c>
      <c r="O504" s="21">
        <v>38.799999999999997</v>
      </c>
      <c r="S504" s="16">
        <v>27.422618401604176</v>
      </c>
    </row>
    <row r="505" spans="5:19" ht="14.65" thickBot="1" x14ac:dyDescent="0.5">
      <c r="E505" s="13" t="s">
        <v>20</v>
      </c>
      <c r="I505" s="26"/>
      <c r="J505" s="23">
        <f t="shared" si="47"/>
        <v>27.422618401604176</v>
      </c>
      <c r="K505" s="14" t="s">
        <v>37</v>
      </c>
      <c r="L505" s="24">
        <v>43186</v>
      </c>
      <c r="M505" s="24">
        <v>43193</v>
      </c>
      <c r="N505" s="21">
        <v>-106.91</v>
      </c>
      <c r="O505" s="21">
        <v>38.799999999999997</v>
      </c>
      <c r="S505" s="16">
        <v>27.422618401604176</v>
      </c>
    </row>
    <row r="506" spans="5:19" ht="14.65" thickBot="1" x14ac:dyDescent="0.5">
      <c r="E506" s="13" t="s">
        <v>20</v>
      </c>
      <c r="I506" s="26"/>
      <c r="J506" s="23">
        <f t="shared" si="47"/>
        <v>27.422618401604176</v>
      </c>
      <c r="K506" s="14" t="s">
        <v>37</v>
      </c>
      <c r="L506" s="24">
        <v>43193</v>
      </c>
      <c r="M506" s="24">
        <v>43200</v>
      </c>
      <c r="N506" s="21">
        <v>-106.91</v>
      </c>
      <c r="O506" s="21">
        <v>38.799999999999997</v>
      </c>
      <c r="S506" s="16">
        <v>27.422618401604176</v>
      </c>
    </row>
    <row r="507" spans="5:19" ht="14.65" thickBot="1" x14ac:dyDescent="0.5">
      <c r="E507" s="13" t="s">
        <v>20</v>
      </c>
      <c r="I507" s="26"/>
      <c r="J507" s="23">
        <f t="shared" si="47"/>
        <v>27.422618401604176</v>
      </c>
      <c r="K507" s="14" t="s">
        <v>37</v>
      </c>
      <c r="L507" s="24">
        <v>43207</v>
      </c>
      <c r="M507" s="24">
        <v>43214</v>
      </c>
      <c r="N507" s="21">
        <v>-106.91</v>
      </c>
      <c r="O507" s="21">
        <v>38.799999999999997</v>
      </c>
      <c r="S507" s="16">
        <v>27.422618401604176</v>
      </c>
    </row>
    <row r="508" spans="5:19" ht="14.65" thickBot="1" x14ac:dyDescent="0.5">
      <c r="E508" s="13" t="s">
        <v>20</v>
      </c>
      <c r="I508" s="26"/>
      <c r="J508" s="23">
        <f t="shared" si="47"/>
        <v>27.422618401604176</v>
      </c>
      <c r="K508" s="14" t="s">
        <v>37</v>
      </c>
      <c r="L508" s="24">
        <v>43214</v>
      </c>
      <c r="M508" s="24">
        <v>43221</v>
      </c>
      <c r="N508" s="21">
        <v>-106.91</v>
      </c>
      <c r="O508" s="21">
        <v>38.799999999999997</v>
      </c>
      <c r="S508" s="16">
        <v>27.422618401604176</v>
      </c>
    </row>
    <row r="509" spans="5:19" ht="14.65" thickBot="1" x14ac:dyDescent="0.5">
      <c r="E509" s="13" t="s">
        <v>20</v>
      </c>
      <c r="I509" s="26"/>
      <c r="J509" s="23">
        <f t="shared" si="47"/>
        <v>27.422618401604176</v>
      </c>
      <c r="K509" s="14" t="s">
        <v>37</v>
      </c>
      <c r="L509" s="24">
        <v>43249</v>
      </c>
      <c r="M509" s="24">
        <v>43256</v>
      </c>
      <c r="N509" s="21">
        <v>-106.91</v>
      </c>
      <c r="O509" s="21">
        <v>38.799999999999997</v>
      </c>
      <c r="S509" s="16">
        <v>27.422618401604176</v>
      </c>
    </row>
    <row r="510" spans="5:19" ht="14.65" thickBot="1" x14ac:dyDescent="0.5">
      <c r="E510" s="13" t="s">
        <v>20</v>
      </c>
      <c r="I510" s="26"/>
      <c r="J510" s="23">
        <f t="shared" si="47"/>
        <v>27.422618401604176</v>
      </c>
      <c r="K510" s="14" t="s">
        <v>37</v>
      </c>
      <c r="L510" s="24">
        <v>43263</v>
      </c>
      <c r="M510" s="24">
        <v>43270</v>
      </c>
      <c r="N510" s="21">
        <v>-106.91</v>
      </c>
      <c r="O510" s="21">
        <v>38.799999999999997</v>
      </c>
      <c r="S510" s="16">
        <v>27.422618401604176</v>
      </c>
    </row>
    <row r="511" spans="5:19" ht="14.65" thickBot="1" x14ac:dyDescent="0.5">
      <c r="E511" s="13" t="s">
        <v>20</v>
      </c>
      <c r="I511" s="26"/>
      <c r="J511" s="23">
        <f t="shared" si="47"/>
        <v>27.422618401604176</v>
      </c>
      <c r="K511" s="14" t="s">
        <v>37</v>
      </c>
      <c r="L511" s="24">
        <v>43284</v>
      </c>
      <c r="M511" s="24">
        <v>43291</v>
      </c>
      <c r="N511" s="21">
        <v>-106.91</v>
      </c>
      <c r="O511" s="21">
        <v>38.799999999999997</v>
      </c>
      <c r="S511" s="16">
        <v>27.422618401604176</v>
      </c>
    </row>
    <row r="512" spans="5:19" ht="14.65" thickBot="1" x14ac:dyDescent="0.5">
      <c r="E512" s="13" t="s">
        <v>20</v>
      </c>
      <c r="I512" s="26"/>
      <c r="J512" s="23">
        <f t="shared" si="47"/>
        <v>27.422618401604176</v>
      </c>
      <c r="K512" s="14" t="s">
        <v>37</v>
      </c>
      <c r="L512" s="24">
        <v>43291</v>
      </c>
      <c r="M512" s="24">
        <v>43298</v>
      </c>
      <c r="N512" s="21">
        <v>-106.91</v>
      </c>
      <c r="O512" s="21">
        <v>38.799999999999997</v>
      </c>
      <c r="S512" s="16">
        <v>27.422618401604176</v>
      </c>
    </row>
    <row r="513" spans="5:19" ht="14.65" thickBot="1" x14ac:dyDescent="0.5">
      <c r="E513" s="13" t="s">
        <v>20</v>
      </c>
      <c r="I513" s="26"/>
      <c r="J513" s="23">
        <f t="shared" si="47"/>
        <v>27.422618401604176</v>
      </c>
      <c r="K513" s="14" t="s">
        <v>37</v>
      </c>
      <c r="L513" s="24">
        <v>43305</v>
      </c>
      <c r="M513" s="24">
        <v>43312</v>
      </c>
      <c r="N513" s="21">
        <v>-106.91</v>
      </c>
      <c r="O513" s="21">
        <v>38.799999999999997</v>
      </c>
      <c r="S513" s="16">
        <v>27.422618401604176</v>
      </c>
    </row>
    <row r="514" spans="5:19" ht="14.65" thickBot="1" x14ac:dyDescent="0.5">
      <c r="E514" s="13" t="s">
        <v>20</v>
      </c>
      <c r="I514" s="26"/>
      <c r="J514" s="23">
        <f t="shared" si="47"/>
        <v>27.422618401604176</v>
      </c>
      <c r="K514" s="14" t="s">
        <v>37</v>
      </c>
      <c r="L514" s="24">
        <v>43312</v>
      </c>
      <c r="M514" s="24">
        <v>43319</v>
      </c>
      <c r="N514" s="21">
        <v>-106.91</v>
      </c>
      <c r="O514" s="21">
        <v>38.799999999999997</v>
      </c>
      <c r="S514" s="16">
        <v>27.422618401604176</v>
      </c>
    </row>
    <row r="515" spans="5:19" ht="14.65" thickBot="1" x14ac:dyDescent="0.5">
      <c r="E515" s="13" t="s">
        <v>20</v>
      </c>
      <c r="I515" s="26"/>
      <c r="J515" s="23">
        <f t="shared" si="47"/>
        <v>27.422618401604176</v>
      </c>
      <c r="K515" s="14" t="s">
        <v>37</v>
      </c>
      <c r="L515" s="24">
        <v>43326</v>
      </c>
      <c r="M515" s="24">
        <v>43333</v>
      </c>
      <c r="N515" s="21">
        <v>-106.91</v>
      </c>
      <c r="O515" s="21">
        <v>38.799999999999997</v>
      </c>
      <c r="S515" s="16">
        <v>27.422618401604176</v>
      </c>
    </row>
    <row r="516" spans="5:19" ht="14.65" thickBot="1" x14ac:dyDescent="0.5">
      <c r="E516" s="13" t="s">
        <v>20</v>
      </c>
      <c r="I516" s="26"/>
      <c r="J516" s="23">
        <f t="shared" si="47"/>
        <v>27.422618401604176</v>
      </c>
      <c r="K516" s="14" t="s">
        <v>37</v>
      </c>
      <c r="L516" s="24">
        <v>43333</v>
      </c>
      <c r="M516" s="24">
        <v>43340</v>
      </c>
      <c r="N516" s="21">
        <v>-106.91</v>
      </c>
      <c r="O516" s="21">
        <v>38.799999999999997</v>
      </c>
      <c r="S516" s="16">
        <v>27.422618401604176</v>
      </c>
    </row>
    <row r="517" spans="5:19" ht="14.65" thickBot="1" x14ac:dyDescent="0.5">
      <c r="E517" s="13" t="s">
        <v>20</v>
      </c>
      <c r="I517" s="26"/>
      <c r="J517" s="23">
        <f t="shared" si="47"/>
        <v>27.422618401604176</v>
      </c>
      <c r="K517" s="14" t="s">
        <v>37</v>
      </c>
      <c r="L517" s="24">
        <v>43361</v>
      </c>
      <c r="M517" s="24">
        <v>43368</v>
      </c>
      <c r="N517" s="21">
        <v>-106.91</v>
      </c>
      <c r="O517" s="21">
        <v>38.799999999999997</v>
      </c>
      <c r="S517" s="16">
        <v>27.422618401604176</v>
      </c>
    </row>
    <row r="518" spans="5:19" ht="14.65" thickBot="1" x14ac:dyDescent="0.5">
      <c r="E518" s="13" t="s">
        <v>20</v>
      </c>
      <c r="I518" s="26"/>
      <c r="J518" s="23">
        <f t="shared" si="47"/>
        <v>27.422618401604176</v>
      </c>
      <c r="K518" s="14" t="s">
        <v>37</v>
      </c>
      <c r="L518" s="24">
        <v>43368</v>
      </c>
      <c r="M518" s="24">
        <v>43375</v>
      </c>
      <c r="N518" s="21">
        <v>-106.91</v>
      </c>
      <c r="O518" s="21">
        <v>38.799999999999997</v>
      </c>
      <c r="S518" s="16">
        <v>27.422618401604176</v>
      </c>
    </row>
    <row r="519" spans="5:19" ht="14.65" thickBot="1" x14ac:dyDescent="0.5">
      <c r="E519" s="13" t="s">
        <v>20</v>
      </c>
      <c r="I519" s="26"/>
      <c r="J519" s="23">
        <f t="shared" si="47"/>
        <v>27.422618401604176</v>
      </c>
      <c r="K519" s="14" t="s">
        <v>37</v>
      </c>
      <c r="L519" s="24">
        <v>43375</v>
      </c>
      <c r="M519" s="24">
        <v>43382</v>
      </c>
      <c r="N519" s="21">
        <v>-106.91</v>
      </c>
      <c r="O519" s="21">
        <v>38.799999999999997</v>
      </c>
      <c r="S519" s="16">
        <v>27.422618401604176</v>
      </c>
    </row>
    <row r="520" spans="5:19" ht="14.65" thickBot="1" x14ac:dyDescent="0.5">
      <c r="E520" s="13" t="s">
        <v>20</v>
      </c>
      <c r="I520" s="26"/>
      <c r="J520" s="23">
        <f t="shared" si="47"/>
        <v>27.422618401604176</v>
      </c>
      <c r="K520" s="14" t="s">
        <v>37</v>
      </c>
      <c r="L520" s="24">
        <v>43011</v>
      </c>
      <c r="M520" s="24">
        <v>43018</v>
      </c>
      <c r="N520" s="21">
        <v>-106.91</v>
      </c>
      <c r="O520" s="21">
        <v>38.799999999999997</v>
      </c>
      <c r="S520" s="16">
        <v>27.422618401604176</v>
      </c>
    </row>
    <row r="521" spans="5:19" ht="14.65" thickBot="1" x14ac:dyDescent="0.5">
      <c r="E521" s="13" t="s">
        <v>20</v>
      </c>
      <c r="I521" s="26"/>
      <c r="J521" s="23">
        <f t="shared" si="47"/>
        <v>27.422618401604176</v>
      </c>
      <c r="K521" s="14" t="s">
        <v>37</v>
      </c>
      <c r="L521" s="24">
        <v>43382</v>
      </c>
      <c r="M521" s="24">
        <v>43389</v>
      </c>
      <c r="N521" s="21">
        <v>-106.91</v>
      </c>
      <c r="O521" s="21">
        <v>38.799999999999997</v>
      </c>
      <c r="S521" s="16">
        <v>27.422618401604176</v>
      </c>
    </row>
    <row r="522" spans="5:19" ht="14.65" thickBot="1" x14ac:dyDescent="0.5">
      <c r="E522" s="13" t="s">
        <v>20</v>
      </c>
      <c r="I522" s="26"/>
      <c r="J522" s="23">
        <f t="shared" si="47"/>
        <v>27.422618401604176</v>
      </c>
      <c r="K522" s="14" t="s">
        <v>37</v>
      </c>
      <c r="L522" s="24">
        <v>43389</v>
      </c>
      <c r="M522" s="24">
        <v>43396</v>
      </c>
      <c r="N522" s="21">
        <v>-106.91</v>
      </c>
      <c r="O522" s="21">
        <v>38.799999999999997</v>
      </c>
      <c r="S522" s="16">
        <v>27.422618401604176</v>
      </c>
    </row>
    <row r="523" spans="5:19" ht="14.65" thickBot="1" x14ac:dyDescent="0.5">
      <c r="E523" s="13" t="s">
        <v>20</v>
      </c>
      <c r="I523" s="26"/>
      <c r="J523" s="23">
        <f t="shared" si="47"/>
        <v>27.422618401604176</v>
      </c>
      <c r="K523" s="14" t="s">
        <v>37</v>
      </c>
      <c r="L523" s="24">
        <v>43025</v>
      </c>
      <c r="M523" s="24">
        <v>43032</v>
      </c>
      <c r="N523" s="21">
        <v>-106.91</v>
      </c>
      <c r="O523" s="21">
        <v>38.799999999999997</v>
      </c>
      <c r="S523" s="16">
        <v>27.422618401604176</v>
      </c>
    </row>
    <row r="524" spans="5:19" ht="14.65" thickBot="1" x14ac:dyDescent="0.5">
      <c r="E524" s="13" t="s">
        <v>20</v>
      </c>
      <c r="I524" s="26"/>
      <c r="J524" s="23">
        <f t="shared" si="47"/>
        <v>27.422618401604176</v>
      </c>
      <c r="K524" s="14" t="s">
        <v>37</v>
      </c>
      <c r="L524" s="24">
        <v>43032</v>
      </c>
      <c r="M524" s="24">
        <v>43039</v>
      </c>
      <c r="N524" s="21">
        <v>-106.91</v>
      </c>
      <c r="O524" s="21">
        <v>38.799999999999997</v>
      </c>
      <c r="S524" s="16">
        <v>27.422618401604176</v>
      </c>
    </row>
    <row r="525" spans="5:19" ht="14.65" thickBot="1" x14ac:dyDescent="0.5">
      <c r="E525" s="13" t="s">
        <v>20</v>
      </c>
      <c r="I525" s="26"/>
      <c r="J525" s="23">
        <f t="shared" si="47"/>
        <v>27.422618401604176</v>
      </c>
      <c r="K525" s="14" t="s">
        <v>37</v>
      </c>
      <c r="L525" s="24">
        <v>43039</v>
      </c>
      <c r="M525" s="24">
        <v>43046</v>
      </c>
      <c r="N525" s="21">
        <v>-106.91</v>
      </c>
      <c r="O525" s="21">
        <v>38.799999999999997</v>
      </c>
      <c r="S525" s="16">
        <v>27.422618401604176</v>
      </c>
    </row>
    <row r="526" spans="5:19" ht="14.65" thickBot="1" x14ac:dyDescent="0.5">
      <c r="E526" s="13" t="s">
        <v>20</v>
      </c>
      <c r="I526" s="26"/>
      <c r="J526" s="23">
        <f t="shared" si="47"/>
        <v>27.422618401604176</v>
      </c>
      <c r="K526" s="14" t="s">
        <v>37</v>
      </c>
      <c r="L526" s="24">
        <v>43459</v>
      </c>
      <c r="M526" s="24">
        <v>43459</v>
      </c>
      <c r="N526" s="21">
        <v>-106.91</v>
      </c>
      <c r="O526" s="21">
        <v>38.799999999999997</v>
      </c>
      <c r="S526" s="16">
        <v>27.422618401604176</v>
      </c>
    </row>
    <row r="527" spans="5:19" ht="14.65" thickBot="1" x14ac:dyDescent="0.5">
      <c r="E527" s="13" t="s">
        <v>20</v>
      </c>
      <c r="I527" s="26"/>
      <c r="J527" s="23">
        <f t="shared" si="47"/>
        <v>27.422618401604176</v>
      </c>
      <c r="K527" s="14" t="s">
        <v>37</v>
      </c>
      <c r="L527" s="24">
        <v>43088</v>
      </c>
      <c r="M527" s="24">
        <v>43095</v>
      </c>
      <c r="N527" s="21">
        <v>-106.91</v>
      </c>
      <c r="O527" s="21">
        <v>38.799999999999997</v>
      </c>
      <c r="S527" s="16">
        <v>27.422618401604176</v>
      </c>
    </row>
    <row r="528" spans="5:19" ht="14.65" thickBot="1" x14ac:dyDescent="0.5">
      <c r="E528" s="13" t="s">
        <v>20</v>
      </c>
      <c r="I528" s="26"/>
      <c r="J528" s="23">
        <f t="shared" si="47"/>
        <v>27.422618401604176</v>
      </c>
      <c r="K528" s="14" t="s">
        <v>37</v>
      </c>
      <c r="L528" s="24">
        <v>43102</v>
      </c>
      <c r="M528" s="24">
        <v>43109</v>
      </c>
      <c r="N528" s="21">
        <v>-113.53</v>
      </c>
      <c r="O528" s="21">
        <v>43.46</v>
      </c>
      <c r="S528" s="16">
        <v>27.422618401604176</v>
      </c>
    </row>
    <row r="529" spans="5:19" ht="14.65" thickBot="1" x14ac:dyDescent="0.5">
      <c r="E529" s="13" t="s">
        <v>20</v>
      </c>
      <c r="I529" s="26"/>
      <c r="J529" s="23">
        <f t="shared" ref="J529:J592" si="48">SQRT(4*188)</f>
        <v>27.422618401604176</v>
      </c>
      <c r="K529" s="14" t="s">
        <v>37</v>
      </c>
      <c r="L529" s="24">
        <v>43144</v>
      </c>
      <c r="M529" s="24">
        <v>43151</v>
      </c>
      <c r="N529" s="21">
        <v>-113.53</v>
      </c>
      <c r="O529" s="21">
        <v>43.46</v>
      </c>
      <c r="S529" s="16">
        <v>27.422618401604176</v>
      </c>
    </row>
    <row r="530" spans="5:19" ht="14.65" thickBot="1" x14ac:dyDescent="0.5">
      <c r="E530" s="13" t="s">
        <v>20</v>
      </c>
      <c r="I530" s="26"/>
      <c r="J530" s="23">
        <f t="shared" si="48"/>
        <v>27.422618401604176</v>
      </c>
      <c r="K530" s="14" t="s">
        <v>37</v>
      </c>
      <c r="L530" s="24">
        <v>43158</v>
      </c>
      <c r="M530" s="24">
        <v>43165</v>
      </c>
      <c r="N530" s="21">
        <v>-113.53</v>
      </c>
      <c r="O530" s="21">
        <v>43.46</v>
      </c>
      <c r="S530" s="16">
        <v>27.422618401604176</v>
      </c>
    </row>
    <row r="531" spans="5:19" ht="14.65" thickBot="1" x14ac:dyDescent="0.5">
      <c r="E531" s="13" t="s">
        <v>20</v>
      </c>
      <c r="I531" s="26"/>
      <c r="J531" s="23">
        <f t="shared" si="48"/>
        <v>27.422618401604176</v>
      </c>
      <c r="K531" s="14" t="s">
        <v>37</v>
      </c>
      <c r="L531" s="24">
        <v>43172</v>
      </c>
      <c r="M531" s="24">
        <v>43179</v>
      </c>
      <c r="N531" s="21">
        <v>-113.53</v>
      </c>
      <c r="O531" s="21">
        <v>43.46</v>
      </c>
      <c r="S531" s="16">
        <v>27.422618401604176</v>
      </c>
    </row>
    <row r="532" spans="5:19" ht="14.65" thickBot="1" x14ac:dyDescent="0.5">
      <c r="E532" s="13" t="s">
        <v>20</v>
      </c>
      <c r="I532" s="26"/>
      <c r="J532" s="23">
        <f t="shared" si="48"/>
        <v>27.422618401604176</v>
      </c>
      <c r="K532" s="14" t="s">
        <v>37</v>
      </c>
      <c r="L532" s="24">
        <v>43179</v>
      </c>
      <c r="M532" s="24">
        <v>43186</v>
      </c>
      <c r="N532" s="21">
        <v>-113.53</v>
      </c>
      <c r="O532" s="21">
        <v>43.46</v>
      </c>
      <c r="S532" s="16">
        <v>27.422618401604176</v>
      </c>
    </row>
    <row r="533" spans="5:19" ht="14.65" thickBot="1" x14ac:dyDescent="0.5">
      <c r="E533" s="13" t="s">
        <v>20</v>
      </c>
      <c r="I533" s="26"/>
      <c r="J533" s="23">
        <f t="shared" si="48"/>
        <v>27.422618401604176</v>
      </c>
      <c r="K533" s="14" t="s">
        <v>37</v>
      </c>
      <c r="L533" s="24">
        <v>43207</v>
      </c>
      <c r="M533" s="24">
        <v>43214</v>
      </c>
      <c r="N533" s="21">
        <v>-113.53</v>
      </c>
      <c r="O533" s="21">
        <v>43.46</v>
      </c>
      <c r="S533" s="16">
        <v>27.422618401604176</v>
      </c>
    </row>
    <row r="534" spans="5:19" ht="14.65" thickBot="1" x14ac:dyDescent="0.5">
      <c r="E534" s="13" t="s">
        <v>20</v>
      </c>
      <c r="I534" s="26"/>
      <c r="J534" s="23">
        <f t="shared" si="48"/>
        <v>27.422618401604176</v>
      </c>
      <c r="K534" s="14" t="s">
        <v>37</v>
      </c>
      <c r="L534" s="24">
        <v>43214</v>
      </c>
      <c r="M534" s="24">
        <v>43221</v>
      </c>
      <c r="N534" s="21">
        <v>-113.53</v>
      </c>
      <c r="O534" s="21">
        <v>43.46</v>
      </c>
      <c r="S534" s="16">
        <v>27.422618401604176</v>
      </c>
    </row>
    <row r="535" spans="5:19" ht="14.65" thickBot="1" x14ac:dyDescent="0.5">
      <c r="E535" s="13" t="s">
        <v>20</v>
      </c>
      <c r="I535" s="26"/>
      <c r="J535" s="23">
        <f t="shared" si="48"/>
        <v>27.422618401604176</v>
      </c>
      <c r="K535" s="14" t="s">
        <v>37</v>
      </c>
      <c r="L535" s="24">
        <v>43221</v>
      </c>
      <c r="M535" s="24">
        <v>43228</v>
      </c>
      <c r="N535" s="21">
        <v>-113.53</v>
      </c>
      <c r="O535" s="21">
        <v>43.46</v>
      </c>
      <c r="S535" s="16">
        <v>27.422618401604176</v>
      </c>
    </row>
    <row r="536" spans="5:19" ht="14.65" thickBot="1" x14ac:dyDescent="0.5">
      <c r="E536" s="13" t="s">
        <v>20</v>
      </c>
      <c r="I536" s="26"/>
      <c r="J536" s="23">
        <f t="shared" si="48"/>
        <v>27.422618401604176</v>
      </c>
      <c r="K536" s="14" t="s">
        <v>37</v>
      </c>
      <c r="L536" s="24">
        <v>43228</v>
      </c>
      <c r="M536" s="24">
        <v>43235</v>
      </c>
      <c r="N536" s="21">
        <v>-113.53</v>
      </c>
      <c r="O536" s="21">
        <v>43.46</v>
      </c>
      <c r="S536" s="16">
        <v>27.422618401604176</v>
      </c>
    </row>
    <row r="537" spans="5:19" ht="14.65" thickBot="1" x14ac:dyDescent="0.5">
      <c r="E537" s="13" t="s">
        <v>20</v>
      </c>
      <c r="I537" s="26"/>
      <c r="J537" s="23">
        <f t="shared" si="48"/>
        <v>27.422618401604176</v>
      </c>
      <c r="K537" s="14" t="s">
        <v>37</v>
      </c>
      <c r="L537" s="24">
        <v>43235</v>
      </c>
      <c r="M537" s="24">
        <v>43242</v>
      </c>
      <c r="N537" s="21">
        <v>-113.53</v>
      </c>
      <c r="O537" s="21">
        <v>43.46</v>
      </c>
      <c r="S537" s="16">
        <v>27.422618401604176</v>
      </c>
    </row>
    <row r="538" spans="5:19" ht="14.65" thickBot="1" x14ac:dyDescent="0.5">
      <c r="E538" s="13" t="s">
        <v>20</v>
      </c>
      <c r="I538" s="26"/>
      <c r="J538" s="23">
        <f t="shared" si="48"/>
        <v>27.422618401604176</v>
      </c>
      <c r="K538" s="14" t="s">
        <v>37</v>
      </c>
      <c r="L538" s="24">
        <v>43249</v>
      </c>
      <c r="M538" s="24">
        <v>43256</v>
      </c>
      <c r="N538" s="21">
        <v>-113.53</v>
      </c>
      <c r="O538" s="21">
        <v>43.46</v>
      </c>
      <c r="S538" s="16">
        <v>27.422618401604176</v>
      </c>
    </row>
    <row r="539" spans="5:19" ht="14.65" thickBot="1" x14ac:dyDescent="0.5">
      <c r="E539" s="13" t="s">
        <v>20</v>
      </c>
      <c r="I539" s="26"/>
      <c r="J539" s="23">
        <f t="shared" si="48"/>
        <v>27.422618401604176</v>
      </c>
      <c r="K539" s="14" t="s">
        <v>37</v>
      </c>
      <c r="L539" s="24">
        <v>43263</v>
      </c>
      <c r="M539" s="24">
        <v>43270</v>
      </c>
      <c r="N539" s="21">
        <v>-113.53</v>
      </c>
      <c r="O539" s="21">
        <v>43.46</v>
      </c>
      <c r="S539" s="16">
        <v>27.422618401604176</v>
      </c>
    </row>
    <row r="540" spans="5:19" ht="14.65" thickBot="1" x14ac:dyDescent="0.5">
      <c r="E540" s="13" t="s">
        <v>20</v>
      </c>
      <c r="I540" s="26"/>
      <c r="J540" s="23">
        <f t="shared" si="48"/>
        <v>27.422618401604176</v>
      </c>
      <c r="K540" s="14" t="s">
        <v>37</v>
      </c>
      <c r="L540" s="24">
        <v>43277</v>
      </c>
      <c r="M540" s="24">
        <v>43284</v>
      </c>
      <c r="N540" s="21">
        <v>-113.53</v>
      </c>
      <c r="O540" s="21">
        <v>43.46</v>
      </c>
      <c r="S540" s="16">
        <v>27.422618401604176</v>
      </c>
    </row>
    <row r="541" spans="5:19" ht="14.65" thickBot="1" x14ac:dyDescent="0.5">
      <c r="E541" s="13" t="s">
        <v>20</v>
      </c>
      <c r="I541" s="26"/>
      <c r="J541" s="23">
        <f t="shared" si="48"/>
        <v>27.422618401604176</v>
      </c>
      <c r="K541" s="14" t="s">
        <v>37</v>
      </c>
      <c r="L541" s="24">
        <v>43333</v>
      </c>
      <c r="M541" s="24">
        <v>43340</v>
      </c>
      <c r="N541" s="21">
        <v>-113.53</v>
      </c>
      <c r="O541" s="21">
        <v>43.46</v>
      </c>
      <c r="S541" s="16">
        <v>27.422618401604176</v>
      </c>
    </row>
    <row r="542" spans="5:19" ht="14.65" thickBot="1" x14ac:dyDescent="0.5">
      <c r="E542" s="13" t="s">
        <v>20</v>
      </c>
      <c r="I542" s="26"/>
      <c r="J542" s="23">
        <f t="shared" si="48"/>
        <v>27.422618401604176</v>
      </c>
      <c r="K542" s="14" t="s">
        <v>37</v>
      </c>
      <c r="L542" s="24">
        <v>43361</v>
      </c>
      <c r="M542" s="24">
        <v>43004</v>
      </c>
      <c r="N542" s="21">
        <v>-113.53</v>
      </c>
      <c r="O542" s="21">
        <v>43.46</v>
      </c>
      <c r="S542" s="16">
        <v>27.422618401604176</v>
      </c>
    </row>
    <row r="543" spans="5:19" ht="14.65" thickBot="1" x14ac:dyDescent="0.5">
      <c r="E543" s="13" t="s">
        <v>20</v>
      </c>
      <c r="I543" s="26"/>
      <c r="J543" s="23">
        <f t="shared" si="48"/>
        <v>27.422618401604176</v>
      </c>
      <c r="K543" s="14" t="s">
        <v>37</v>
      </c>
      <c r="L543" s="24">
        <v>43011</v>
      </c>
      <c r="M543" s="24">
        <v>43018</v>
      </c>
      <c r="N543" s="21">
        <v>-113.53</v>
      </c>
      <c r="O543" s="21">
        <v>43.46</v>
      </c>
      <c r="S543" s="16">
        <v>27.422618401604176</v>
      </c>
    </row>
    <row r="544" spans="5:19" ht="14.65" thickBot="1" x14ac:dyDescent="0.5">
      <c r="E544" s="13" t="s">
        <v>20</v>
      </c>
      <c r="I544" s="26"/>
      <c r="J544" s="23">
        <f t="shared" si="48"/>
        <v>27.422618401604176</v>
      </c>
      <c r="K544" s="14" t="s">
        <v>37</v>
      </c>
      <c r="L544" s="24">
        <v>43374</v>
      </c>
      <c r="M544" s="24">
        <v>43383</v>
      </c>
      <c r="N544" s="21">
        <v>-113.53</v>
      </c>
      <c r="O544" s="21">
        <v>43.46</v>
      </c>
      <c r="S544" s="16">
        <v>27.422618401604176</v>
      </c>
    </row>
    <row r="545" spans="5:19" ht="14.65" thickBot="1" x14ac:dyDescent="0.5">
      <c r="E545" s="13" t="s">
        <v>20</v>
      </c>
      <c r="I545" s="26"/>
      <c r="J545" s="23">
        <f t="shared" si="48"/>
        <v>27.422618401604176</v>
      </c>
      <c r="K545" s="14" t="s">
        <v>37</v>
      </c>
      <c r="L545" s="24">
        <v>43018</v>
      </c>
      <c r="M545" s="24">
        <v>43025</v>
      </c>
      <c r="N545" s="21">
        <v>-113.53</v>
      </c>
      <c r="O545" s="21">
        <v>43.46</v>
      </c>
      <c r="S545" s="16">
        <v>27.422618401604176</v>
      </c>
    </row>
    <row r="546" spans="5:19" ht="14.65" thickBot="1" x14ac:dyDescent="0.5">
      <c r="E546" s="13" t="s">
        <v>20</v>
      </c>
      <c r="I546" s="26"/>
      <c r="J546" s="23">
        <f t="shared" si="48"/>
        <v>27.422618401604176</v>
      </c>
      <c r="K546" s="14" t="s">
        <v>37</v>
      </c>
      <c r="L546" s="24">
        <v>43396</v>
      </c>
      <c r="M546" s="24">
        <v>43403</v>
      </c>
      <c r="N546" s="21">
        <v>-113.53</v>
      </c>
      <c r="O546" s="21">
        <v>43.46</v>
      </c>
      <c r="S546" s="16">
        <v>27.422618401604176</v>
      </c>
    </row>
    <row r="547" spans="5:19" ht="14.65" thickBot="1" x14ac:dyDescent="0.5">
      <c r="E547" s="13" t="s">
        <v>20</v>
      </c>
      <c r="I547" s="26"/>
      <c r="J547" s="23">
        <f t="shared" si="48"/>
        <v>27.422618401604176</v>
      </c>
      <c r="K547" s="14" t="s">
        <v>37</v>
      </c>
      <c r="L547" s="24">
        <v>43039</v>
      </c>
      <c r="M547" s="24">
        <v>43046</v>
      </c>
      <c r="N547" s="21">
        <v>-113.53</v>
      </c>
      <c r="O547" s="21">
        <v>43.46</v>
      </c>
      <c r="S547" s="16">
        <v>27.422618401604176</v>
      </c>
    </row>
    <row r="548" spans="5:19" ht="14.65" thickBot="1" x14ac:dyDescent="0.5">
      <c r="E548" s="13" t="s">
        <v>20</v>
      </c>
      <c r="I548" s="26"/>
      <c r="J548" s="23">
        <f t="shared" si="48"/>
        <v>27.422618401604176</v>
      </c>
      <c r="K548" s="14" t="s">
        <v>37</v>
      </c>
      <c r="L548" s="24">
        <v>43116</v>
      </c>
      <c r="M548" s="24">
        <v>43123</v>
      </c>
      <c r="N548" s="21">
        <v>-114.25</v>
      </c>
      <c r="O548" s="21">
        <v>38.93</v>
      </c>
      <c r="S548" s="16">
        <v>27.422618401604176</v>
      </c>
    </row>
    <row r="549" spans="5:19" ht="14.65" thickBot="1" x14ac:dyDescent="0.5">
      <c r="E549" s="13" t="s">
        <v>20</v>
      </c>
      <c r="I549" s="26"/>
      <c r="J549" s="23">
        <f t="shared" si="48"/>
        <v>27.422618401604176</v>
      </c>
      <c r="K549" s="14" t="s">
        <v>37</v>
      </c>
      <c r="L549" s="24">
        <v>43144</v>
      </c>
      <c r="M549" s="24">
        <v>43151</v>
      </c>
      <c r="N549" s="21">
        <v>-114.25</v>
      </c>
      <c r="O549" s="21">
        <v>38.93</v>
      </c>
      <c r="S549" s="16">
        <v>27.422618401604176</v>
      </c>
    </row>
    <row r="550" spans="5:19" ht="14.65" thickBot="1" x14ac:dyDescent="0.5">
      <c r="E550" s="13" t="s">
        <v>20</v>
      </c>
      <c r="I550" s="26"/>
      <c r="J550" s="23">
        <f t="shared" si="48"/>
        <v>27.422618401604176</v>
      </c>
      <c r="K550" s="14" t="s">
        <v>37</v>
      </c>
      <c r="L550" s="24">
        <v>43158</v>
      </c>
      <c r="M550" s="24">
        <v>43165</v>
      </c>
      <c r="N550" s="21">
        <v>-114.25</v>
      </c>
      <c r="O550" s="21">
        <v>38.93</v>
      </c>
      <c r="S550" s="16">
        <v>27.422618401604176</v>
      </c>
    </row>
    <row r="551" spans="5:19" ht="14.65" thickBot="1" x14ac:dyDescent="0.5">
      <c r="E551" s="13" t="s">
        <v>20</v>
      </c>
      <c r="I551" s="26"/>
      <c r="J551" s="23">
        <f t="shared" si="48"/>
        <v>27.422618401604176</v>
      </c>
      <c r="K551" s="14" t="s">
        <v>37</v>
      </c>
      <c r="L551" s="24">
        <v>43172</v>
      </c>
      <c r="M551" s="24">
        <v>43179</v>
      </c>
      <c r="N551" s="21">
        <v>-114.25</v>
      </c>
      <c r="O551" s="21">
        <v>38.93</v>
      </c>
      <c r="S551" s="16">
        <v>27.422618401604176</v>
      </c>
    </row>
    <row r="552" spans="5:19" ht="14.65" thickBot="1" x14ac:dyDescent="0.5">
      <c r="E552" s="13" t="s">
        <v>20</v>
      </c>
      <c r="I552" s="26"/>
      <c r="J552" s="23">
        <f t="shared" si="48"/>
        <v>27.422618401604176</v>
      </c>
      <c r="K552" s="14" t="s">
        <v>37</v>
      </c>
      <c r="L552" s="24">
        <v>43179</v>
      </c>
      <c r="M552" s="24">
        <v>43186</v>
      </c>
      <c r="N552" s="21">
        <v>-114.25</v>
      </c>
      <c r="O552" s="21">
        <v>38.93</v>
      </c>
      <c r="S552" s="16">
        <v>27.422618401604176</v>
      </c>
    </row>
    <row r="553" spans="5:19" ht="14.65" thickBot="1" x14ac:dyDescent="0.5">
      <c r="E553" s="13" t="s">
        <v>20</v>
      </c>
      <c r="I553" s="26"/>
      <c r="J553" s="23">
        <f t="shared" si="48"/>
        <v>27.422618401604176</v>
      </c>
      <c r="K553" s="14" t="s">
        <v>37</v>
      </c>
      <c r="L553" s="24">
        <v>43193</v>
      </c>
      <c r="M553" s="24">
        <v>43200</v>
      </c>
      <c r="N553" s="21">
        <v>-114.25</v>
      </c>
      <c r="O553" s="21">
        <v>38.93</v>
      </c>
      <c r="S553" s="16">
        <v>27.422618401604176</v>
      </c>
    </row>
    <row r="554" spans="5:19" ht="14.65" thickBot="1" x14ac:dyDescent="0.5">
      <c r="E554" s="13" t="s">
        <v>20</v>
      </c>
      <c r="I554" s="26"/>
      <c r="J554" s="23">
        <f t="shared" si="48"/>
        <v>27.422618401604176</v>
      </c>
      <c r="K554" s="14" t="s">
        <v>37</v>
      </c>
      <c r="L554" s="24">
        <v>43200</v>
      </c>
      <c r="M554" s="24">
        <v>43207</v>
      </c>
      <c r="N554" s="21">
        <v>-114.25</v>
      </c>
      <c r="O554" s="21">
        <v>38.93</v>
      </c>
      <c r="S554" s="16">
        <v>27.422618401604176</v>
      </c>
    </row>
    <row r="555" spans="5:19" ht="14.65" thickBot="1" x14ac:dyDescent="0.5">
      <c r="E555" s="13" t="s">
        <v>20</v>
      </c>
      <c r="I555" s="26"/>
      <c r="J555" s="23">
        <f t="shared" si="48"/>
        <v>27.422618401604176</v>
      </c>
      <c r="K555" s="14" t="s">
        <v>37</v>
      </c>
      <c r="L555" s="24">
        <v>43214</v>
      </c>
      <c r="M555" s="24">
        <v>43221</v>
      </c>
      <c r="N555" s="21">
        <v>-114.25</v>
      </c>
      <c r="O555" s="21">
        <v>38.93</v>
      </c>
      <c r="S555" s="16">
        <v>27.422618401604176</v>
      </c>
    </row>
    <row r="556" spans="5:19" ht="14.65" thickBot="1" x14ac:dyDescent="0.5">
      <c r="E556" s="13" t="s">
        <v>20</v>
      </c>
      <c r="I556" s="26"/>
      <c r="J556" s="23">
        <f t="shared" si="48"/>
        <v>27.422618401604176</v>
      </c>
      <c r="K556" s="14" t="s">
        <v>37</v>
      </c>
      <c r="L556" s="24">
        <v>43228</v>
      </c>
      <c r="M556" s="24">
        <v>43235</v>
      </c>
      <c r="N556" s="21">
        <v>-114.25</v>
      </c>
      <c r="O556" s="21">
        <v>38.93</v>
      </c>
      <c r="S556" s="16">
        <v>27.422618401604176</v>
      </c>
    </row>
    <row r="557" spans="5:19" ht="14.65" thickBot="1" x14ac:dyDescent="0.5">
      <c r="E557" s="13" t="s">
        <v>20</v>
      </c>
      <c r="I557" s="26"/>
      <c r="J557" s="23">
        <f t="shared" si="48"/>
        <v>27.422618401604176</v>
      </c>
      <c r="K557" s="14" t="s">
        <v>37</v>
      </c>
      <c r="L557" s="24">
        <v>43235</v>
      </c>
      <c r="M557" s="24">
        <v>43242</v>
      </c>
      <c r="N557" s="21">
        <v>-114.25</v>
      </c>
      <c r="O557" s="21">
        <v>38.93</v>
      </c>
      <c r="S557" s="16">
        <v>27.422618401604176</v>
      </c>
    </row>
    <row r="558" spans="5:19" ht="14.65" thickBot="1" x14ac:dyDescent="0.5">
      <c r="E558" s="13" t="s">
        <v>20</v>
      </c>
      <c r="I558" s="26"/>
      <c r="J558" s="23">
        <f t="shared" si="48"/>
        <v>27.422618401604176</v>
      </c>
      <c r="K558" s="14" t="s">
        <v>37</v>
      </c>
      <c r="L558" s="24">
        <v>43242</v>
      </c>
      <c r="M558" s="24">
        <v>43249</v>
      </c>
      <c r="N558" s="21">
        <v>-114.25</v>
      </c>
      <c r="O558" s="21">
        <v>38.93</v>
      </c>
      <c r="S558" s="16">
        <v>27.422618401604176</v>
      </c>
    </row>
    <row r="559" spans="5:19" ht="14.65" thickBot="1" x14ac:dyDescent="0.5">
      <c r="E559" s="13" t="s">
        <v>20</v>
      </c>
      <c r="I559" s="26"/>
      <c r="J559" s="23">
        <f t="shared" si="48"/>
        <v>27.422618401604176</v>
      </c>
      <c r="K559" s="14" t="s">
        <v>37</v>
      </c>
      <c r="L559" s="24">
        <v>43284</v>
      </c>
      <c r="M559" s="24">
        <v>43291</v>
      </c>
      <c r="N559" s="21">
        <v>-114.25</v>
      </c>
      <c r="O559" s="21">
        <v>38.93</v>
      </c>
      <c r="S559" s="16">
        <v>27.422618401604176</v>
      </c>
    </row>
    <row r="560" spans="5:19" ht="14.65" thickBot="1" x14ac:dyDescent="0.5">
      <c r="E560" s="13" t="s">
        <v>20</v>
      </c>
      <c r="I560" s="26"/>
      <c r="J560" s="23">
        <f t="shared" si="48"/>
        <v>27.422618401604176</v>
      </c>
      <c r="K560" s="14" t="s">
        <v>37</v>
      </c>
      <c r="L560" s="24">
        <v>43291</v>
      </c>
      <c r="M560" s="24">
        <v>43298</v>
      </c>
      <c r="N560" s="21">
        <v>-114.25</v>
      </c>
      <c r="O560" s="21">
        <v>38.93</v>
      </c>
      <c r="S560" s="16">
        <v>27.422618401604176</v>
      </c>
    </row>
    <row r="561" spans="5:19" ht="14.65" thickBot="1" x14ac:dyDescent="0.5">
      <c r="E561" s="13" t="s">
        <v>20</v>
      </c>
      <c r="I561" s="26"/>
      <c r="J561" s="23">
        <f t="shared" si="48"/>
        <v>27.422618401604176</v>
      </c>
      <c r="K561" s="14" t="s">
        <v>37</v>
      </c>
      <c r="L561" s="24">
        <v>43298</v>
      </c>
      <c r="M561" s="24">
        <v>43305</v>
      </c>
      <c r="N561" s="21">
        <v>-114.25</v>
      </c>
      <c r="O561" s="21">
        <v>38.93</v>
      </c>
      <c r="S561" s="16">
        <v>27.422618401604176</v>
      </c>
    </row>
    <row r="562" spans="5:19" ht="14.65" thickBot="1" x14ac:dyDescent="0.5">
      <c r="E562" s="13" t="s">
        <v>20</v>
      </c>
      <c r="I562" s="26"/>
      <c r="J562" s="23">
        <f t="shared" si="48"/>
        <v>27.422618401604176</v>
      </c>
      <c r="K562" s="14" t="s">
        <v>37</v>
      </c>
      <c r="L562" s="24">
        <v>43304</v>
      </c>
      <c r="M562" s="24">
        <v>43312</v>
      </c>
      <c r="N562" s="21">
        <v>-114.25</v>
      </c>
      <c r="O562" s="21">
        <v>38.93</v>
      </c>
      <c r="S562" s="16">
        <v>27.422618401604176</v>
      </c>
    </row>
    <row r="563" spans="5:19" ht="14.65" thickBot="1" x14ac:dyDescent="0.5">
      <c r="E563" s="13" t="s">
        <v>20</v>
      </c>
      <c r="I563" s="26"/>
      <c r="J563" s="23">
        <f t="shared" si="48"/>
        <v>27.422618401604176</v>
      </c>
      <c r="K563" s="14" t="s">
        <v>37</v>
      </c>
      <c r="L563" s="24">
        <v>43326</v>
      </c>
      <c r="M563" s="24">
        <v>43333</v>
      </c>
      <c r="N563" s="21">
        <v>-114.25</v>
      </c>
      <c r="O563" s="21">
        <v>38.93</v>
      </c>
      <c r="S563" s="16">
        <v>27.422618401604176</v>
      </c>
    </row>
    <row r="564" spans="5:19" ht="14.65" thickBot="1" x14ac:dyDescent="0.5">
      <c r="E564" s="13" t="s">
        <v>20</v>
      </c>
      <c r="I564" s="26"/>
      <c r="J564" s="23">
        <f t="shared" si="48"/>
        <v>27.422618401604176</v>
      </c>
      <c r="K564" s="14" t="s">
        <v>37</v>
      </c>
      <c r="L564" s="24">
        <v>42997</v>
      </c>
      <c r="M564" s="24">
        <v>43004</v>
      </c>
      <c r="N564" s="21">
        <v>-114.25</v>
      </c>
      <c r="O564" s="21">
        <v>38.93</v>
      </c>
      <c r="S564" s="16">
        <v>27.422618401604176</v>
      </c>
    </row>
    <row r="565" spans="5:19" ht="14.65" thickBot="1" x14ac:dyDescent="0.5">
      <c r="E565" s="13" t="s">
        <v>20</v>
      </c>
      <c r="I565" s="26"/>
      <c r="J565" s="23">
        <f t="shared" si="48"/>
        <v>27.422618401604176</v>
      </c>
      <c r="K565" s="14" t="s">
        <v>37</v>
      </c>
      <c r="L565" s="24">
        <v>43375</v>
      </c>
      <c r="M565" s="24">
        <v>43382</v>
      </c>
      <c r="N565" s="21">
        <v>-114.25</v>
      </c>
      <c r="O565" s="21">
        <v>38.93</v>
      </c>
      <c r="S565" s="16">
        <v>27.422618401604176</v>
      </c>
    </row>
    <row r="566" spans="5:19" ht="14.65" thickBot="1" x14ac:dyDescent="0.5">
      <c r="E566" s="13" t="s">
        <v>20</v>
      </c>
      <c r="I566" s="26"/>
      <c r="J566" s="23">
        <f t="shared" si="48"/>
        <v>27.422618401604176</v>
      </c>
      <c r="K566" s="14" t="s">
        <v>37</v>
      </c>
      <c r="L566" s="24">
        <v>43382</v>
      </c>
      <c r="M566" s="24">
        <v>43389</v>
      </c>
      <c r="N566" s="21">
        <v>-114.25</v>
      </c>
      <c r="O566" s="21">
        <v>38.93</v>
      </c>
      <c r="S566" s="16">
        <v>27.422618401604176</v>
      </c>
    </row>
    <row r="567" spans="5:19" ht="14.65" thickBot="1" x14ac:dyDescent="0.5">
      <c r="E567" s="13" t="s">
        <v>20</v>
      </c>
      <c r="I567" s="26"/>
      <c r="J567" s="23">
        <f t="shared" si="48"/>
        <v>27.422618401604176</v>
      </c>
      <c r="K567" s="14" t="s">
        <v>37</v>
      </c>
      <c r="L567" s="24">
        <v>43389</v>
      </c>
      <c r="M567" s="24">
        <v>43396</v>
      </c>
      <c r="N567" s="21">
        <v>-114.25</v>
      </c>
      <c r="O567" s="21">
        <v>38.93</v>
      </c>
      <c r="S567" s="16">
        <v>27.422618401604176</v>
      </c>
    </row>
    <row r="568" spans="5:19" ht="14.65" thickBot="1" x14ac:dyDescent="0.5">
      <c r="E568" s="13" t="s">
        <v>20</v>
      </c>
      <c r="I568" s="26"/>
      <c r="J568" s="23">
        <f t="shared" si="48"/>
        <v>27.422618401604176</v>
      </c>
      <c r="K568" s="14" t="s">
        <v>37</v>
      </c>
      <c r="L568" s="24">
        <v>43102</v>
      </c>
      <c r="M568" s="24">
        <v>43109</v>
      </c>
      <c r="N568" s="21">
        <v>-115.89</v>
      </c>
      <c r="O568" s="21">
        <v>33.86</v>
      </c>
      <c r="S568" s="16">
        <v>27.422618401604176</v>
      </c>
    </row>
    <row r="569" spans="5:19" ht="14.65" thickBot="1" x14ac:dyDescent="0.5">
      <c r="E569" s="13" t="s">
        <v>20</v>
      </c>
      <c r="I569" s="26"/>
      <c r="J569" s="23">
        <f t="shared" si="48"/>
        <v>27.422618401604176</v>
      </c>
      <c r="K569" s="14" t="s">
        <v>37</v>
      </c>
      <c r="L569" s="24">
        <v>43172</v>
      </c>
      <c r="M569" s="24">
        <v>43179</v>
      </c>
      <c r="N569" s="21">
        <v>-115.89</v>
      </c>
      <c r="O569" s="21">
        <v>33.86</v>
      </c>
      <c r="S569" s="16">
        <v>27.422618401604176</v>
      </c>
    </row>
    <row r="570" spans="5:19" ht="14.65" thickBot="1" x14ac:dyDescent="0.5">
      <c r="E570" s="13" t="s">
        <v>20</v>
      </c>
      <c r="I570" s="26"/>
      <c r="J570" s="23">
        <f t="shared" si="48"/>
        <v>27.422618401604176</v>
      </c>
      <c r="K570" s="14" t="s">
        <v>37</v>
      </c>
      <c r="L570" s="24">
        <v>43179</v>
      </c>
      <c r="M570" s="24">
        <v>43186</v>
      </c>
      <c r="N570" s="21">
        <v>-115.89</v>
      </c>
      <c r="O570" s="21">
        <v>33.86</v>
      </c>
      <c r="S570" s="16">
        <v>27.422618401604176</v>
      </c>
    </row>
    <row r="571" spans="5:19" ht="14.65" thickBot="1" x14ac:dyDescent="0.5">
      <c r="E571" s="13" t="s">
        <v>20</v>
      </c>
      <c r="I571" s="26"/>
      <c r="J571" s="23">
        <f t="shared" si="48"/>
        <v>27.422618401604176</v>
      </c>
      <c r="K571" s="14" t="s">
        <v>37</v>
      </c>
      <c r="L571" s="24">
        <v>43221</v>
      </c>
      <c r="M571" s="24">
        <v>43228</v>
      </c>
      <c r="N571" s="21">
        <v>-115.89</v>
      </c>
      <c r="O571" s="21">
        <v>33.86</v>
      </c>
      <c r="S571" s="16">
        <v>27.422618401604176</v>
      </c>
    </row>
    <row r="572" spans="5:19" ht="14.65" thickBot="1" x14ac:dyDescent="0.5">
      <c r="E572" s="13" t="s">
        <v>20</v>
      </c>
      <c r="I572" s="26"/>
      <c r="J572" s="23">
        <f t="shared" si="48"/>
        <v>27.422618401604176</v>
      </c>
      <c r="K572" s="14" t="s">
        <v>37</v>
      </c>
      <c r="L572" s="24">
        <v>43284</v>
      </c>
      <c r="M572" s="24">
        <v>43291</v>
      </c>
      <c r="N572" s="21">
        <v>-115.89</v>
      </c>
      <c r="O572" s="21">
        <v>33.86</v>
      </c>
      <c r="S572" s="16">
        <v>27.422618401604176</v>
      </c>
    </row>
    <row r="573" spans="5:19" ht="14.65" thickBot="1" x14ac:dyDescent="0.5">
      <c r="E573" s="13" t="s">
        <v>20</v>
      </c>
      <c r="I573" s="26"/>
      <c r="J573" s="23">
        <f t="shared" si="48"/>
        <v>27.422618401604176</v>
      </c>
      <c r="K573" s="14" t="s">
        <v>37</v>
      </c>
      <c r="L573" s="24">
        <v>43291</v>
      </c>
      <c r="M573" s="24">
        <v>43298</v>
      </c>
      <c r="N573" s="21">
        <v>-115.89</v>
      </c>
      <c r="O573" s="21">
        <v>33.86</v>
      </c>
      <c r="S573" s="16">
        <v>27.422618401604176</v>
      </c>
    </row>
    <row r="574" spans="5:19" ht="14.65" thickBot="1" x14ac:dyDescent="0.5">
      <c r="E574" s="13" t="s">
        <v>20</v>
      </c>
      <c r="I574" s="26"/>
      <c r="J574" s="23">
        <f t="shared" si="48"/>
        <v>27.422618401604176</v>
      </c>
      <c r="K574" s="14" t="s">
        <v>37</v>
      </c>
      <c r="L574" s="24">
        <v>43305</v>
      </c>
      <c r="M574" s="24">
        <v>43312</v>
      </c>
      <c r="N574" s="21">
        <v>-115.89</v>
      </c>
      <c r="O574" s="21">
        <v>33.86</v>
      </c>
      <c r="S574" s="16">
        <v>27.422618401604176</v>
      </c>
    </row>
    <row r="575" spans="5:19" ht="14.65" thickBot="1" x14ac:dyDescent="0.5">
      <c r="E575" s="13" t="s">
        <v>20</v>
      </c>
      <c r="I575" s="26"/>
      <c r="J575" s="23">
        <f t="shared" si="48"/>
        <v>27.422618401604176</v>
      </c>
      <c r="K575" s="14" t="s">
        <v>37</v>
      </c>
      <c r="L575" s="24">
        <v>43375</v>
      </c>
      <c r="M575" s="24">
        <v>43382</v>
      </c>
      <c r="N575" s="21">
        <v>-115.89</v>
      </c>
      <c r="O575" s="21">
        <v>33.86</v>
      </c>
      <c r="S575" s="16">
        <v>27.422618401604176</v>
      </c>
    </row>
    <row r="576" spans="5:19" ht="14.65" thickBot="1" x14ac:dyDescent="0.5">
      <c r="E576" s="13" t="s">
        <v>20</v>
      </c>
      <c r="I576" s="26"/>
      <c r="J576" s="23">
        <f t="shared" si="48"/>
        <v>27.422618401604176</v>
      </c>
      <c r="K576" s="14" t="s">
        <v>37</v>
      </c>
      <c r="L576" s="24">
        <v>43382</v>
      </c>
      <c r="M576" s="24">
        <v>43389</v>
      </c>
      <c r="N576" s="21">
        <v>-115.89</v>
      </c>
      <c r="O576" s="21">
        <v>33.86</v>
      </c>
      <c r="S576" s="16">
        <v>27.422618401604176</v>
      </c>
    </row>
    <row r="577" spans="5:19" ht="14.65" thickBot="1" x14ac:dyDescent="0.5">
      <c r="E577" s="13" t="s">
        <v>20</v>
      </c>
      <c r="I577" s="26"/>
      <c r="J577" s="23">
        <f t="shared" si="48"/>
        <v>27.422618401604176</v>
      </c>
      <c r="K577" s="14" t="s">
        <v>37</v>
      </c>
      <c r="L577" s="24">
        <v>43109</v>
      </c>
      <c r="M577" s="24">
        <v>43116</v>
      </c>
      <c r="N577" s="21">
        <v>-109.89</v>
      </c>
      <c r="O577" s="21">
        <v>38.21</v>
      </c>
      <c r="S577" s="16">
        <v>27.422618401604176</v>
      </c>
    </row>
    <row r="578" spans="5:19" ht="14.65" thickBot="1" x14ac:dyDescent="0.5">
      <c r="E578" s="13" t="s">
        <v>20</v>
      </c>
      <c r="I578" s="26"/>
      <c r="J578" s="23">
        <f t="shared" si="48"/>
        <v>27.422618401604176</v>
      </c>
      <c r="K578" s="14" t="s">
        <v>37</v>
      </c>
      <c r="L578" s="24">
        <v>43137</v>
      </c>
      <c r="M578" s="24">
        <v>43144</v>
      </c>
      <c r="N578" s="21">
        <v>-109.89</v>
      </c>
      <c r="O578" s="21">
        <v>38.21</v>
      </c>
      <c r="S578" s="16">
        <v>27.422618401604176</v>
      </c>
    </row>
    <row r="579" spans="5:19" ht="14.65" thickBot="1" x14ac:dyDescent="0.5">
      <c r="E579" s="13" t="s">
        <v>20</v>
      </c>
      <c r="I579" s="26"/>
      <c r="J579" s="23">
        <f t="shared" si="48"/>
        <v>27.422618401604176</v>
      </c>
      <c r="K579" s="14" t="s">
        <v>37</v>
      </c>
      <c r="L579" s="24">
        <v>43151</v>
      </c>
      <c r="M579" s="24">
        <v>43157</v>
      </c>
      <c r="N579" s="21">
        <v>-109.89</v>
      </c>
      <c r="O579" s="21">
        <v>38.21</v>
      </c>
      <c r="S579" s="16">
        <v>27.422618401604176</v>
      </c>
    </row>
    <row r="580" spans="5:19" ht="14.65" thickBot="1" x14ac:dyDescent="0.5">
      <c r="E580" s="13" t="s">
        <v>20</v>
      </c>
      <c r="I580" s="26"/>
      <c r="J580" s="23">
        <f t="shared" si="48"/>
        <v>27.422618401604176</v>
      </c>
      <c r="K580" s="14" t="s">
        <v>37</v>
      </c>
      <c r="L580" s="24">
        <v>43179</v>
      </c>
      <c r="M580" s="24">
        <v>43186</v>
      </c>
      <c r="N580" s="21">
        <v>-109.89</v>
      </c>
      <c r="O580" s="21">
        <v>38.21</v>
      </c>
      <c r="S580" s="16">
        <v>27.422618401604176</v>
      </c>
    </row>
    <row r="581" spans="5:19" ht="14.65" thickBot="1" x14ac:dyDescent="0.5">
      <c r="E581" s="13" t="s">
        <v>20</v>
      </c>
      <c r="I581" s="26"/>
      <c r="J581" s="23">
        <f t="shared" si="48"/>
        <v>27.422618401604176</v>
      </c>
      <c r="K581" s="14" t="s">
        <v>37</v>
      </c>
      <c r="L581" s="24">
        <v>43193</v>
      </c>
      <c r="M581" s="24">
        <v>43200</v>
      </c>
      <c r="N581" s="21">
        <v>-109.89</v>
      </c>
      <c r="O581" s="21">
        <v>38.21</v>
      </c>
      <c r="S581" s="16">
        <v>27.422618401604176</v>
      </c>
    </row>
    <row r="582" spans="5:19" ht="14.65" thickBot="1" x14ac:dyDescent="0.5">
      <c r="E582" s="13" t="s">
        <v>20</v>
      </c>
      <c r="I582" s="26"/>
      <c r="J582" s="23">
        <f t="shared" si="48"/>
        <v>27.422618401604176</v>
      </c>
      <c r="K582" s="14" t="s">
        <v>37</v>
      </c>
      <c r="L582" s="24">
        <v>43207</v>
      </c>
      <c r="M582" s="24">
        <v>43214</v>
      </c>
      <c r="N582" s="21">
        <v>-109.89</v>
      </c>
      <c r="O582" s="21">
        <v>38.21</v>
      </c>
      <c r="S582" s="16">
        <v>27.422618401604176</v>
      </c>
    </row>
    <row r="583" spans="5:19" ht="14.65" thickBot="1" x14ac:dyDescent="0.5">
      <c r="E583" s="13" t="s">
        <v>20</v>
      </c>
      <c r="I583" s="26"/>
      <c r="J583" s="23">
        <f t="shared" si="48"/>
        <v>27.422618401604176</v>
      </c>
      <c r="K583" s="14" t="s">
        <v>37</v>
      </c>
      <c r="L583" s="24">
        <v>43214</v>
      </c>
      <c r="M583" s="24">
        <v>43222</v>
      </c>
      <c r="N583" s="21">
        <v>-109.89</v>
      </c>
      <c r="O583" s="21">
        <v>38.21</v>
      </c>
      <c r="S583" s="16">
        <v>27.422618401604176</v>
      </c>
    </row>
    <row r="584" spans="5:19" ht="14.65" thickBot="1" x14ac:dyDescent="0.5">
      <c r="E584" s="13" t="s">
        <v>20</v>
      </c>
      <c r="I584" s="26"/>
      <c r="J584" s="23">
        <f t="shared" si="48"/>
        <v>27.422618401604176</v>
      </c>
      <c r="K584" s="14" t="s">
        <v>37</v>
      </c>
      <c r="L584" s="24">
        <v>43222</v>
      </c>
      <c r="M584" s="24">
        <v>43228</v>
      </c>
      <c r="N584" s="21">
        <v>-109.89</v>
      </c>
      <c r="O584" s="21">
        <v>38.21</v>
      </c>
      <c r="S584" s="16">
        <v>27.422618401604176</v>
      </c>
    </row>
    <row r="585" spans="5:19" ht="14.65" thickBot="1" x14ac:dyDescent="0.5">
      <c r="E585" s="13" t="s">
        <v>20</v>
      </c>
      <c r="I585" s="26"/>
      <c r="J585" s="23">
        <f t="shared" si="48"/>
        <v>27.422618401604176</v>
      </c>
      <c r="K585" s="14" t="s">
        <v>37</v>
      </c>
      <c r="L585" s="24">
        <v>43249</v>
      </c>
      <c r="M585" s="24">
        <v>43256</v>
      </c>
      <c r="N585" s="21">
        <v>-109.89</v>
      </c>
      <c r="O585" s="21">
        <v>38.21</v>
      </c>
      <c r="S585" s="16">
        <v>27.422618401604176</v>
      </c>
    </row>
    <row r="586" spans="5:19" ht="14.65" thickBot="1" x14ac:dyDescent="0.5">
      <c r="E586" s="13" t="s">
        <v>20</v>
      </c>
      <c r="I586" s="26"/>
      <c r="J586" s="23">
        <f t="shared" si="48"/>
        <v>27.422618401604176</v>
      </c>
      <c r="K586" s="14" t="s">
        <v>37</v>
      </c>
      <c r="L586" s="24">
        <v>43291</v>
      </c>
      <c r="M586" s="24">
        <v>43298</v>
      </c>
      <c r="N586" s="21">
        <v>-109.89</v>
      </c>
      <c r="O586" s="21">
        <v>38.21</v>
      </c>
      <c r="S586" s="16">
        <v>27.422618401604176</v>
      </c>
    </row>
    <row r="587" spans="5:19" ht="14.65" thickBot="1" x14ac:dyDescent="0.5">
      <c r="E587" s="13" t="s">
        <v>20</v>
      </c>
      <c r="I587" s="26"/>
      <c r="J587" s="23">
        <f t="shared" si="48"/>
        <v>27.422618401604176</v>
      </c>
      <c r="K587" s="14" t="s">
        <v>37</v>
      </c>
      <c r="L587" s="24">
        <v>43298</v>
      </c>
      <c r="M587" s="24">
        <v>43304</v>
      </c>
      <c r="N587" s="21">
        <v>-109.89</v>
      </c>
      <c r="O587" s="21">
        <v>38.21</v>
      </c>
      <c r="S587" s="16">
        <v>27.422618401604176</v>
      </c>
    </row>
    <row r="588" spans="5:19" ht="14.65" thickBot="1" x14ac:dyDescent="0.5">
      <c r="E588" s="13" t="s">
        <v>20</v>
      </c>
      <c r="I588" s="26"/>
      <c r="J588" s="23">
        <f t="shared" si="48"/>
        <v>27.422618401604176</v>
      </c>
      <c r="K588" s="14" t="s">
        <v>37</v>
      </c>
      <c r="L588" s="24">
        <v>43304</v>
      </c>
      <c r="M588" s="24">
        <v>43312</v>
      </c>
      <c r="N588" s="21">
        <v>-109.89</v>
      </c>
      <c r="O588" s="21">
        <v>38.21</v>
      </c>
      <c r="S588" s="16">
        <v>27.422618401604176</v>
      </c>
    </row>
    <row r="589" spans="5:19" ht="14.65" thickBot="1" x14ac:dyDescent="0.5">
      <c r="E589" s="13" t="s">
        <v>20</v>
      </c>
      <c r="I589" s="26"/>
      <c r="J589" s="23">
        <f t="shared" si="48"/>
        <v>27.422618401604176</v>
      </c>
      <c r="K589" s="14" t="s">
        <v>37</v>
      </c>
      <c r="L589" s="24">
        <v>43326</v>
      </c>
      <c r="M589" s="24">
        <v>43333</v>
      </c>
      <c r="N589" s="21">
        <v>-109.89</v>
      </c>
      <c r="O589" s="21">
        <v>38.21</v>
      </c>
      <c r="S589" s="16">
        <v>27.422618401604176</v>
      </c>
    </row>
    <row r="590" spans="5:19" ht="14.65" thickBot="1" x14ac:dyDescent="0.5">
      <c r="E590" s="13" t="s">
        <v>20</v>
      </c>
      <c r="I590" s="26"/>
      <c r="J590" s="23">
        <f t="shared" si="48"/>
        <v>27.422618401604176</v>
      </c>
      <c r="K590" s="14" t="s">
        <v>37</v>
      </c>
      <c r="L590" s="24">
        <v>43333</v>
      </c>
      <c r="M590" s="24">
        <v>43340</v>
      </c>
      <c r="N590" s="21">
        <v>-109.89</v>
      </c>
      <c r="O590" s="21">
        <v>38.21</v>
      </c>
      <c r="S590" s="16">
        <v>27.422618401604176</v>
      </c>
    </row>
    <row r="591" spans="5:19" ht="14.65" thickBot="1" x14ac:dyDescent="0.5">
      <c r="E591" s="13" t="s">
        <v>20</v>
      </c>
      <c r="I591" s="26"/>
      <c r="J591" s="23">
        <f t="shared" si="48"/>
        <v>27.422618401604176</v>
      </c>
      <c r="K591" s="14" t="s">
        <v>37</v>
      </c>
      <c r="L591" s="24">
        <v>43368</v>
      </c>
      <c r="M591" s="24">
        <v>43375</v>
      </c>
      <c r="N591" s="21">
        <v>-109.89</v>
      </c>
      <c r="O591" s="21">
        <v>38.21</v>
      </c>
      <c r="S591" s="16">
        <v>27.422618401604176</v>
      </c>
    </row>
    <row r="592" spans="5:19" ht="14.65" thickBot="1" x14ac:dyDescent="0.5">
      <c r="E592" s="13" t="s">
        <v>20</v>
      </c>
      <c r="I592" s="26"/>
      <c r="J592" s="23">
        <f t="shared" si="48"/>
        <v>27.422618401604176</v>
      </c>
      <c r="K592" s="14" t="s">
        <v>37</v>
      </c>
      <c r="L592" s="24">
        <v>43004</v>
      </c>
      <c r="M592" s="24">
        <v>43012</v>
      </c>
      <c r="N592" s="21">
        <v>-109.89</v>
      </c>
      <c r="O592" s="21">
        <v>38.21</v>
      </c>
      <c r="S592" s="16">
        <v>27.422618401604176</v>
      </c>
    </row>
    <row r="593" spans="5:19" ht="14.65" thickBot="1" x14ac:dyDescent="0.5">
      <c r="E593" s="13" t="s">
        <v>20</v>
      </c>
      <c r="I593" s="26"/>
      <c r="J593" s="23">
        <f t="shared" ref="J593:J612" si="49">SQRT(4*188)</f>
        <v>27.422618401604176</v>
      </c>
      <c r="K593" s="14" t="s">
        <v>37</v>
      </c>
      <c r="L593" s="24">
        <v>43375</v>
      </c>
      <c r="M593" s="24">
        <v>43382</v>
      </c>
      <c r="N593" s="21">
        <v>-109.89</v>
      </c>
      <c r="O593" s="21">
        <v>38.21</v>
      </c>
      <c r="S593" s="16">
        <v>27.422618401604176</v>
      </c>
    </row>
    <row r="594" spans="5:19" ht="14.65" thickBot="1" x14ac:dyDescent="0.5">
      <c r="E594" s="13" t="s">
        <v>20</v>
      </c>
      <c r="I594" s="26"/>
      <c r="J594" s="23">
        <f t="shared" si="49"/>
        <v>27.422618401604176</v>
      </c>
      <c r="K594" s="14" t="s">
        <v>37</v>
      </c>
      <c r="L594" s="24">
        <v>43382</v>
      </c>
      <c r="M594" s="24">
        <v>43390</v>
      </c>
      <c r="N594" s="21">
        <v>-109.89</v>
      </c>
      <c r="O594" s="21">
        <v>38.21</v>
      </c>
      <c r="S594" s="16">
        <v>27.422618401604176</v>
      </c>
    </row>
    <row r="595" spans="5:19" ht="14.65" thickBot="1" x14ac:dyDescent="0.5">
      <c r="E595" s="13" t="s">
        <v>20</v>
      </c>
      <c r="I595" s="26"/>
      <c r="J595" s="23">
        <f t="shared" si="49"/>
        <v>27.422618401604176</v>
      </c>
      <c r="K595" s="14" t="s">
        <v>37</v>
      </c>
      <c r="L595" s="24">
        <v>43390</v>
      </c>
      <c r="M595" s="24">
        <v>43396</v>
      </c>
      <c r="N595" s="21">
        <v>-109.89</v>
      </c>
      <c r="O595" s="21">
        <v>38.21</v>
      </c>
      <c r="S595" s="16">
        <v>27.422618401604176</v>
      </c>
    </row>
    <row r="596" spans="5:19" ht="14.65" thickBot="1" x14ac:dyDescent="0.5">
      <c r="E596" s="13" t="s">
        <v>20</v>
      </c>
      <c r="I596" s="26"/>
      <c r="J596" s="23">
        <f t="shared" si="49"/>
        <v>27.422618401604176</v>
      </c>
      <c r="K596" s="14" t="s">
        <v>37</v>
      </c>
      <c r="L596" s="24">
        <v>43088</v>
      </c>
      <c r="M596" s="24">
        <v>43095</v>
      </c>
      <c r="N596" s="21">
        <v>-109.89</v>
      </c>
      <c r="O596" s="21">
        <v>38.21</v>
      </c>
      <c r="S596" s="16">
        <v>27.422618401604176</v>
      </c>
    </row>
    <row r="597" spans="5:19" ht="14.65" thickBot="1" x14ac:dyDescent="0.5">
      <c r="E597" s="13" t="s">
        <v>20</v>
      </c>
      <c r="I597" s="26"/>
      <c r="J597" s="23">
        <f t="shared" si="49"/>
        <v>27.422618401604176</v>
      </c>
      <c r="K597" s="14" t="s">
        <v>37</v>
      </c>
      <c r="L597" s="24">
        <v>43172</v>
      </c>
      <c r="M597" s="24">
        <v>43179</v>
      </c>
      <c r="N597" s="21">
        <v>-105.57</v>
      </c>
      <c r="O597" s="21">
        <v>40.079000000000001</v>
      </c>
      <c r="S597" s="16">
        <v>27.422618401604176</v>
      </c>
    </row>
    <row r="598" spans="5:19" ht="14.65" thickBot="1" x14ac:dyDescent="0.5">
      <c r="E598" s="13" t="s">
        <v>20</v>
      </c>
      <c r="I598" s="26"/>
      <c r="J598" s="23">
        <f t="shared" si="49"/>
        <v>27.422618401604176</v>
      </c>
      <c r="K598" s="14" t="s">
        <v>37</v>
      </c>
      <c r="L598" s="24">
        <v>43186</v>
      </c>
      <c r="M598" s="24">
        <v>43193</v>
      </c>
      <c r="N598" s="21">
        <v>-105.57</v>
      </c>
      <c r="O598" s="21">
        <v>40.079000000000001</v>
      </c>
      <c r="S598" s="16">
        <v>27.422618401604176</v>
      </c>
    </row>
    <row r="599" spans="5:19" ht="14.65" thickBot="1" x14ac:dyDescent="0.5">
      <c r="E599" s="13" t="s">
        <v>20</v>
      </c>
      <c r="I599" s="26"/>
      <c r="J599" s="23">
        <f t="shared" si="49"/>
        <v>27.422618401604176</v>
      </c>
      <c r="K599" s="14" t="s">
        <v>37</v>
      </c>
      <c r="L599" s="24">
        <v>43193</v>
      </c>
      <c r="M599" s="24">
        <v>43200</v>
      </c>
      <c r="N599" s="21">
        <v>-105.57</v>
      </c>
      <c r="O599" s="21">
        <v>40.079000000000001</v>
      </c>
      <c r="S599" s="16">
        <v>27.422618401604176</v>
      </c>
    </row>
    <row r="600" spans="5:19" ht="14.65" thickBot="1" x14ac:dyDescent="0.5">
      <c r="E600" s="13" t="s">
        <v>20</v>
      </c>
      <c r="I600" s="26"/>
      <c r="J600" s="23">
        <f t="shared" si="49"/>
        <v>27.422618401604176</v>
      </c>
      <c r="K600" s="14" t="s">
        <v>37</v>
      </c>
      <c r="L600" s="24">
        <v>43207</v>
      </c>
      <c r="M600" s="24">
        <v>43214</v>
      </c>
      <c r="N600" s="21">
        <v>-105.57</v>
      </c>
      <c r="O600" s="21">
        <v>40.079000000000001</v>
      </c>
      <c r="S600" s="16">
        <v>27.422618401604176</v>
      </c>
    </row>
    <row r="601" spans="5:19" ht="14.65" thickBot="1" x14ac:dyDescent="0.5">
      <c r="E601" s="13" t="s">
        <v>20</v>
      </c>
      <c r="I601" s="26"/>
      <c r="J601" s="23">
        <f t="shared" si="49"/>
        <v>27.422618401604176</v>
      </c>
      <c r="K601" s="14" t="s">
        <v>37</v>
      </c>
      <c r="L601" s="24">
        <v>43235</v>
      </c>
      <c r="M601" s="24">
        <v>43242</v>
      </c>
      <c r="N601" s="21">
        <v>-105.57</v>
      </c>
      <c r="O601" s="21">
        <v>40.079000000000001</v>
      </c>
      <c r="S601" s="16">
        <v>27.422618401604176</v>
      </c>
    </row>
    <row r="602" spans="5:19" ht="14.65" thickBot="1" x14ac:dyDescent="0.5">
      <c r="E602" s="13" t="s">
        <v>20</v>
      </c>
      <c r="I602" s="26"/>
      <c r="J602" s="23">
        <f t="shared" si="49"/>
        <v>27.422618401604176</v>
      </c>
      <c r="K602" s="14" t="s">
        <v>37</v>
      </c>
      <c r="L602" s="24">
        <v>43242</v>
      </c>
      <c r="M602" s="24">
        <v>43249</v>
      </c>
      <c r="N602" s="21">
        <v>-105.57</v>
      </c>
      <c r="O602" s="21">
        <v>40.079000000000001</v>
      </c>
      <c r="S602" s="16">
        <v>27.422618401604176</v>
      </c>
    </row>
    <row r="603" spans="5:19" ht="14.65" thickBot="1" x14ac:dyDescent="0.5">
      <c r="E603" s="13" t="s">
        <v>20</v>
      </c>
      <c r="I603" s="26"/>
      <c r="J603" s="23">
        <f t="shared" si="49"/>
        <v>27.422618401604176</v>
      </c>
      <c r="K603" s="14" t="s">
        <v>37</v>
      </c>
      <c r="L603" s="24">
        <v>43452</v>
      </c>
      <c r="M603" s="24">
        <v>43460</v>
      </c>
      <c r="N603" s="21">
        <v>-105.57</v>
      </c>
      <c r="O603" s="21">
        <v>40.079000000000001</v>
      </c>
      <c r="S603" s="16">
        <v>27.422618401604176</v>
      </c>
    </row>
    <row r="604" spans="5:19" ht="14.65" thickBot="1" x14ac:dyDescent="0.5">
      <c r="E604" s="13" t="s">
        <v>20</v>
      </c>
      <c r="I604" s="26"/>
      <c r="J604" s="23">
        <f t="shared" si="49"/>
        <v>27.422618401604176</v>
      </c>
      <c r="K604" s="14" t="s">
        <v>37</v>
      </c>
      <c r="L604" s="24">
        <v>43467</v>
      </c>
      <c r="M604" s="24">
        <v>43473</v>
      </c>
      <c r="N604" s="21">
        <v>-110.5</v>
      </c>
      <c r="O604" s="21">
        <v>40.734999999999999</v>
      </c>
      <c r="S604" s="16">
        <v>27.422618401604176</v>
      </c>
    </row>
    <row r="605" spans="5:19" ht="14.65" thickBot="1" x14ac:dyDescent="0.5">
      <c r="E605" s="13" t="s">
        <v>20</v>
      </c>
      <c r="I605" s="26"/>
      <c r="J605" s="23">
        <f t="shared" si="49"/>
        <v>27.422618401604176</v>
      </c>
      <c r="K605" s="14" t="s">
        <v>37</v>
      </c>
      <c r="L605" s="24">
        <v>43473</v>
      </c>
      <c r="M605" s="24">
        <v>43480</v>
      </c>
      <c r="N605" s="21">
        <v>-110.5</v>
      </c>
      <c r="O605" s="21">
        <v>40.734999999999999</v>
      </c>
      <c r="S605" s="16">
        <v>27.422618401604176</v>
      </c>
    </row>
    <row r="606" spans="5:19" ht="14.65" thickBot="1" x14ac:dyDescent="0.5">
      <c r="E606" s="13" t="s">
        <v>20</v>
      </c>
      <c r="I606" s="26"/>
      <c r="J606" s="23">
        <f t="shared" si="49"/>
        <v>27.422618401604176</v>
      </c>
      <c r="K606" s="14" t="s">
        <v>37</v>
      </c>
      <c r="L606" s="24">
        <v>43480</v>
      </c>
      <c r="M606" s="24">
        <v>43487</v>
      </c>
      <c r="N606" s="21">
        <v>-110.5</v>
      </c>
      <c r="O606" s="21">
        <v>40.734999999999999</v>
      </c>
      <c r="S606" s="16">
        <v>27.422618401604176</v>
      </c>
    </row>
    <row r="607" spans="5:19" ht="14.65" thickBot="1" x14ac:dyDescent="0.5">
      <c r="E607" s="13" t="s">
        <v>20</v>
      </c>
      <c r="I607" s="26"/>
      <c r="J607" s="23">
        <f t="shared" si="49"/>
        <v>27.422618401604176</v>
      </c>
      <c r="K607" s="14" t="s">
        <v>37</v>
      </c>
      <c r="L607" s="24">
        <v>43487</v>
      </c>
      <c r="M607" s="24">
        <v>43494</v>
      </c>
      <c r="N607" s="21">
        <v>-110.5</v>
      </c>
      <c r="O607" s="21">
        <v>40.734999999999999</v>
      </c>
      <c r="S607" s="16">
        <v>27.422618401604176</v>
      </c>
    </row>
    <row r="608" spans="5:19" ht="14.65" thickBot="1" x14ac:dyDescent="0.5">
      <c r="E608" s="13" t="s">
        <v>20</v>
      </c>
      <c r="I608" s="26"/>
      <c r="J608" s="23">
        <f t="shared" si="49"/>
        <v>27.422618401604176</v>
      </c>
      <c r="K608" s="14" t="s">
        <v>37</v>
      </c>
      <c r="L608" s="24">
        <v>43494</v>
      </c>
      <c r="M608" s="24">
        <v>43501</v>
      </c>
      <c r="N608" s="21">
        <v>-110.5</v>
      </c>
      <c r="O608" s="21">
        <v>40.734999999999999</v>
      </c>
      <c r="S608" s="16">
        <v>27.422618401604176</v>
      </c>
    </row>
    <row r="609" spans="1:19" ht="14.65" thickBot="1" x14ac:dyDescent="0.5">
      <c r="E609" s="13" t="s">
        <v>20</v>
      </c>
      <c r="I609" s="26"/>
      <c r="J609" s="23">
        <f t="shared" si="49"/>
        <v>27.422618401604176</v>
      </c>
      <c r="K609" s="14" t="s">
        <v>37</v>
      </c>
      <c r="L609" s="24">
        <v>43172</v>
      </c>
      <c r="M609" s="24">
        <v>43179</v>
      </c>
      <c r="N609" s="21">
        <v>-110.5</v>
      </c>
      <c r="O609" s="21">
        <v>40.734999999999999</v>
      </c>
      <c r="S609" s="16">
        <v>27.422618401604176</v>
      </c>
    </row>
    <row r="610" spans="1:19" ht="14.65" thickBot="1" x14ac:dyDescent="0.5">
      <c r="E610" s="13" t="s">
        <v>20</v>
      </c>
      <c r="I610" s="26"/>
      <c r="J610" s="23">
        <f t="shared" si="49"/>
        <v>27.422618401604176</v>
      </c>
      <c r="K610" s="14" t="s">
        <v>37</v>
      </c>
      <c r="L610" s="24">
        <v>43193</v>
      </c>
      <c r="M610" s="24">
        <v>43200</v>
      </c>
      <c r="N610" s="21">
        <v>-110.5</v>
      </c>
      <c r="O610" s="21">
        <v>40.734999999999999</v>
      </c>
      <c r="S610" s="16">
        <v>27.422618401604176</v>
      </c>
    </row>
    <row r="611" spans="1:19" ht="14.65" thickBot="1" x14ac:dyDescent="0.5">
      <c r="E611" s="13" t="s">
        <v>20</v>
      </c>
      <c r="I611" s="26"/>
      <c r="J611" s="23">
        <f t="shared" si="49"/>
        <v>27.422618401604176</v>
      </c>
      <c r="K611" s="14" t="s">
        <v>37</v>
      </c>
      <c r="L611" s="24">
        <v>43214</v>
      </c>
      <c r="M611" s="24">
        <v>43221</v>
      </c>
      <c r="N611" s="21">
        <v>-110.5</v>
      </c>
      <c r="O611" s="21">
        <v>40.734999999999999</v>
      </c>
      <c r="S611" s="16">
        <v>27.422618401604176</v>
      </c>
    </row>
    <row r="612" spans="1:19" ht="14.65" thickBot="1" x14ac:dyDescent="0.5">
      <c r="E612" s="13" t="s">
        <v>20</v>
      </c>
      <c r="I612" s="26"/>
      <c r="J612" s="23">
        <f t="shared" si="49"/>
        <v>27.422618401604176</v>
      </c>
      <c r="K612" s="14" t="s">
        <v>37</v>
      </c>
      <c r="L612" s="24">
        <v>43452</v>
      </c>
      <c r="M612" s="24">
        <v>43460</v>
      </c>
      <c r="N612" s="21">
        <v>-110.5</v>
      </c>
      <c r="O612" s="21">
        <v>40.734999999999999</v>
      </c>
      <c r="S612" s="16">
        <v>27.422618401604176</v>
      </c>
    </row>
    <row r="613" spans="1:19" ht="14.65" thickBot="1" x14ac:dyDescent="0.5">
      <c r="I613" s="26"/>
      <c r="J613" s="23"/>
      <c r="L613" s="24"/>
      <c r="M613" s="24"/>
      <c r="N613" s="21"/>
      <c r="O613" s="21"/>
    </row>
    <row r="614" spans="1:19" ht="14.65" thickBot="1" x14ac:dyDescent="0.5">
      <c r="A614" s="12">
        <v>17</v>
      </c>
      <c r="B614" t="s">
        <v>52</v>
      </c>
      <c r="C614" s="13">
        <v>2020</v>
      </c>
      <c r="D614" s="13" t="s">
        <v>20</v>
      </c>
      <c r="H614" s="14">
        <v>6</v>
      </c>
      <c r="I614" s="27">
        <v>36455</v>
      </c>
      <c r="J614" s="28">
        <v>245</v>
      </c>
      <c r="K614" s="14" t="s">
        <v>22</v>
      </c>
      <c r="L614" s="24">
        <v>43221</v>
      </c>
      <c r="M614" s="24">
        <v>43256</v>
      </c>
      <c r="N614" s="21">
        <v>-112.1</v>
      </c>
      <c r="O614" s="21">
        <v>36.11</v>
      </c>
      <c r="Q614" s="16">
        <f>J614/H614</f>
        <v>40.833333333333336</v>
      </c>
      <c r="R614" s="16">
        <f>3.1415*(H614/2)^2*J614</f>
        <v>6927.0075000000006</v>
      </c>
      <c r="S614" s="16">
        <f t="shared" ref="S614:S677" si="50">2 * (R614*3/(4*3.1415))^(1/3)</f>
        <v>23.651205489315732</v>
      </c>
    </row>
    <row r="615" spans="1:19" ht="14.65" thickBot="1" x14ac:dyDescent="0.5">
      <c r="D615" s="13" t="s">
        <v>20</v>
      </c>
      <c r="H615" s="14">
        <v>6</v>
      </c>
      <c r="I615" s="26"/>
      <c r="J615" s="28">
        <v>245</v>
      </c>
      <c r="K615" s="14" t="s">
        <v>22</v>
      </c>
      <c r="L615" s="24">
        <v>43256</v>
      </c>
      <c r="M615" s="24">
        <v>43326</v>
      </c>
      <c r="N615" s="21">
        <v>-112.1</v>
      </c>
      <c r="O615" s="21">
        <v>36.11</v>
      </c>
      <c r="Q615" s="16">
        <f>J615/H615</f>
        <v>40.833333333333336</v>
      </c>
      <c r="R615" s="16">
        <f>3.1415*(H615/2)^2*J615</f>
        <v>6927.0075000000006</v>
      </c>
      <c r="S615" s="16">
        <f t="shared" si="50"/>
        <v>23.651205489315732</v>
      </c>
    </row>
    <row r="616" spans="1:19" ht="14.65" thickBot="1" x14ac:dyDescent="0.5">
      <c r="D616" s="13" t="s">
        <v>20</v>
      </c>
      <c r="H616" s="14">
        <v>6</v>
      </c>
      <c r="I616" s="26"/>
      <c r="J616" s="28">
        <v>245</v>
      </c>
      <c r="K616" s="14" t="s">
        <v>22</v>
      </c>
      <c r="L616" s="24">
        <v>43326</v>
      </c>
      <c r="M616" s="24">
        <v>43389</v>
      </c>
      <c r="N616" s="21">
        <v>-112.1</v>
      </c>
      <c r="O616" s="21">
        <v>36.11</v>
      </c>
      <c r="Q616" s="16">
        <f>J616/H616</f>
        <v>40.833333333333336</v>
      </c>
      <c r="R616" s="16">
        <f>3.1415*(H616/2)^2*J616</f>
        <v>6927.0075000000006</v>
      </c>
      <c r="S616" s="16">
        <f t="shared" si="50"/>
        <v>23.651205489315732</v>
      </c>
    </row>
    <row r="617" spans="1:19" ht="14.65" thickBot="1" x14ac:dyDescent="0.5">
      <c r="D617" s="13" t="s">
        <v>20</v>
      </c>
      <c r="H617" s="14">
        <v>6</v>
      </c>
      <c r="I617" s="26"/>
      <c r="J617" s="28">
        <v>245</v>
      </c>
      <c r="K617" s="14" t="s">
        <v>22</v>
      </c>
      <c r="L617" s="24">
        <v>43389</v>
      </c>
      <c r="M617" s="24">
        <v>43410</v>
      </c>
      <c r="N617" s="21">
        <v>-112.1</v>
      </c>
      <c r="O617" s="21">
        <v>36.11</v>
      </c>
      <c r="Q617" s="16">
        <f>J617/H617</f>
        <v>40.833333333333336</v>
      </c>
      <c r="R617" s="16">
        <f>3.1415*(H617/2)^2*J617</f>
        <v>6927.0075000000006</v>
      </c>
      <c r="S617" s="16">
        <f t="shared" si="50"/>
        <v>23.651205489315732</v>
      </c>
    </row>
    <row r="618" spans="1:19" ht="14.65" thickBot="1" x14ac:dyDescent="0.5">
      <c r="D618" s="13" t="s">
        <v>20</v>
      </c>
      <c r="H618" s="14">
        <v>6</v>
      </c>
      <c r="I618" s="26"/>
      <c r="J618" s="28">
        <v>245</v>
      </c>
      <c r="K618" s="14" t="s">
        <v>22</v>
      </c>
      <c r="L618" s="24">
        <v>43410</v>
      </c>
      <c r="M618" s="24">
        <v>43438</v>
      </c>
      <c r="N618" s="21">
        <v>-112.1</v>
      </c>
      <c r="O618" s="21">
        <v>36.11</v>
      </c>
      <c r="Q618" s="16">
        <f>J618/H618</f>
        <v>40.833333333333336</v>
      </c>
      <c r="R618" s="16">
        <f>3.1415*(H618/2)^2*J618</f>
        <v>6927.0075000000006</v>
      </c>
      <c r="S618" s="16">
        <f t="shared" si="50"/>
        <v>23.651205489315732</v>
      </c>
    </row>
    <row r="619" spans="1:19" ht="14.65" thickBot="1" x14ac:dyDescent="0.5">
      <c r="D619" s="13" t="s">
        <v>20</v>
      </c>
      <c r="H619" s="14">
        <v>6</v>
      </c>
      <c r="I619" s="26"/>
      <c r="J619" s="28">
        <v>245</v>
      </c>
      <c r="K619" s="14" t="s">
        <v>22</v>
      </c>
      <c r="L619" s="24">
        <v>43438</v>
      </c>
      <c r="M619" s="24">
        <v>43501</v>
      </c>
      <c r="N619" s="21">
        <v>-112.1</v>
      </c>
      <c r="O619" s="21">
        <v>36.11</v>
      </c>
      <c r="Q619" s="16">
        <f>J619/H619</f>
        <v>40.833333333333336</v>
      </c>
      <c r="R619" s="16">
        <f>3.1415*(H619/2)^2*J619</f>
        <v>6927.0075000000006</v>
      </c>
      <c r="S619" s="16">
        <f t="shared" si="50"/>
        <v>23.651205489315732</v>
      </c>
    </row>
    <row r="620" spans="1:19" ht="14.65" thickBot="1" x14ac:dyDescent="0.5">
      <c r="D620" s="13" t="s">
        <v>20</v>
      </c>
      <c r="H620" s="14">
        <v>6</v>
      </c>
      <c r="I620" s="26"/>
      <c r="J620" s="28">
        <v>245</v>
      </c>
      <c r="K620" s="14" t="s">
        <v>22</v>
      </c>
      <c r="L620" s="24">
        <v>43501</v>
      </c>
      <c r="M620" s="24">
        <v>43529</v>
      </c>
      <c r="N620" s="21">
        <v>-112.1</v>
      </c>
      <c r="O620" s="21">
        <v>36.11</v>
      </c>
      <c r="Q620" s="16">
        <f>J620/H620</f>
        <v>40.833333333333336</v>
      </c>
      <c r="R620" s="16">
        <f>3.1415*(H620/2)^2*J620</f>
        <v>6927.0075000000006</v>
      </c>
      <c r="S620" s="16">
        <f t="shared" si="50"/>
        <v>23.651205489315732</v>
      </c>
    </row>
    <row r="621" spans="1:19" ht="14.65" thickBot="1" x14ac:dyDescent="0.5">
      <c r="D621" s="13" t="s">
        <v>20</v>
      </c>
      <c r="H621" s="14">
        <v>6</v>
      </c>
      <c r="I621" s="26"/>
      <c r="J621" s="28">
        <v>245</v>
      </c>
      <c r="K621" s="14" t="s">
        <v>22</v>
      </c>
      <c r="L621" s="24">
        <v>43529</v>
      </c>
      <c r="M621" s="24">
        <v>43564</v>
      </c>
      <c r="N621" s="21">
        <v>-112.1</v>
      </c>
      <c r="O621" s="21">
        <v>36.11</v>
      </c>
      <c r="Q621" s="16">
        <f>J621/H621</f>
        <v>40.833333333333336</v>
      </c>
      <c r="R621" s="16">
        <f>3.1415*(H621/2)^2*J621</f>
        <v>6927.0075000000006</v>
      </c>
      <c r="S621" s="16">
        <f t="shared" si="50"/>
        <v>23.651205489315732</v>
      </c>
    </row>
    <row r="622" spans="1:19" ht="14.65" thickBot="1" x14ac:dyDescent="0.5">
      <c r="D622" s="13" t="s">
        <v>20</v>
      </c>
      <c r="H622" s="14">
        <v>6</v>
      </c>
      <c r="I622" s="26"/>
      <c r="J622" s="28">
        <v>245</v>
      </c>
      <c r="K622" s="14" t="s">
        <v>22</v>
      </c>
      <c r="L622" s="24">
        <v>43564</v>
      </c>
      <c r="M622" s="24">
        <v>43593</v>
      </c>
      <c r="N622" s="21">
        <v>-112.1</v>
      </c>
      <c r="O622" s="21">
        <v>36.11</v>
      </c>
      <c r="Q622" s="16">
        <f>J622/H622</f>
        <v>40.833333333333336</v>
      </c>
      <c r="R622" s="16">
        <f>3.1415*(H622/2)^2*J622</f>
        <v>6927.0075000000006</v>
      </c>
      <c r="S622" s="16">
        <f t="shared" si="50"/>
        <v>23.651205489315732</v>
      </c>
    </row>
    <row r="623" spans="1:19" ht="14.65" thickBot="1" x14ac:dyDescent="0.5">
      <c r="D623" s="13" t="s">
        <v>20</v>
      </c>
      <c r="H623" s="14">
        <v>6</v>
      </c>
      <c r="I623" s="26"/>
      <c r="J623" s="28">
        <v>245</v>
      </c>
      <c r="K623" s="14" t="s">
        <v>22</v>
      </c>
      <c r="L623" s="24">
        <v>43593</v>
      </c>
      <c r="M623" s="24">
        <v>43620</v>
      </c>
      <c r="N623" s="21">
        <v>-112.1</v>
      </c>
      <c r="O623" s="21">
        <v>36.11</v>
      </c>
      <c r="Q623" s="16">
        <f>J623/H623</f>
        <v>40.833333333333336</v>
      </c>
      <c r="R623" s="16">
        <f>3.1415*(H623/2)^2*J623</f>
        <v>6927.0075000000006</v>
      </c>
      <c r="S623" s="16">
        <f t="shared" si="50"/>
        <v>23.651205489315732</v>
      </c>
    </row>
    <row r="624" spans="1:19" ht="14.65" thickBot="1" x14ac:dyDescent="0.5">
      <c r="D624" s="13" t="s">
        <v>20</v>
      </c>
      <c r="H624" s="14">
        <v>6</v>
      </c>
      <c r="I624" s="26"/>
      <c r="J624" s="28">
        <v>245</v>
      </c>
      <c r="K624" s="14" t="s">
        <v>22</v>
      </c>
      <c r="L624" s="24">
        <v>43620</v>
      </c>
      <c r="M624" s="24">
        <v>43648</v>
      </c>
      <c r="N624" s="21">
        <v>-112.1</v>
      </c>
      <c r="O624" s="21">
        <v>36.11</v>
      </c>
      <c r="Q624" s="16">
        <f>J624/H624</f>
        <v>40.833333333333336</v>
      </c>
      <c r="R624" s="16">
        <f>3.1415*(H624/2)^2*J624</f>
        <v>6927.0075000000006</v>
      </c>
      <c r="S624" s="16">
        <f t="shared" si="50"/>
        <v>23.651205489315732</v>
      </c>
    </row>
    <row r="625" spans="4:19" ht="14.65" thickBot="1" x14ac:dyDescent="0.5">
      <c r="D625" s="13" t="s">
        <v>20</v>
      </c>
      <c r="H625" s="14">
        <v>6</v>
      </c>
      <c r="I625" s="26"/>
      <c r="J625" s="28">
        <v>245</v>
      </c>
      <c r="K625" s="14" t="s">
        <v>22</v>
      </c>
      <c r="L625" s="24">
        <v>43221</v>
      </c>
      <c r="M625" s="24">
        <v>43256</v>
      </c>
      <c r="N625" s="21">
        <v>-115.89</v>
      </c>
      <c r="O625" s="21">
        <v>33.86</v>
      </c>
      <c r="Q625" s="16">
        <f>J625/H625</f>
        <v>40.833333333333336</v>
      </c>
      <c r="R625" s="16">
        <f>3.1415*(H625/2)^2*J625</f>
        <v>6927.0075000000006</v>
      </c>
      <c r="S625" s="16">
        <f t="shared" si="50"/>
        <v>23.651205489315732</v>
      </c>
    </row>
    <row r="626" spans="4:19" ht="14.65" thickBot="1" x14ac:dyDescent="0.5">
      <c r="D626" s="13" t="s">
        <v>20</v>
      </c>
      <c r="H626" s="14">
        <v>6</v>
      </c>
      <c r="I626" s="26"/>
      <c r="J626" s="28">
        <v>245</v>
      </c>
      <c r="K626" s="14" t="s">
        <v>22</v>
      </c>
      <c r="L626" s="24">
        <v>43256</v>
      </c>
      <c r="M626" s="24">
        <v>43319</v>
      </c>
      <c r="N626" s="21">
        <v>-115.89</v>
      </c>
      <c r="O626" s="21">
        <v>33.86</v>
      </c>
      <c r="Q626" s="16">
        <f>J626/H626</f>
        <v>40.833333333333336</v>
      </c>
      <c r="R626" s="16">
        <f>3.1415*(H626/2)^2*J626</f>
        <v>6927.0075000000006</v>
      </c>
      <c r="S626" s="16">
        <f t="shared" si="50"/>
        <v>23.651205489315732</v>
      </c>
    </row>
    <row r="627" spans="4:19" ht="14.65" thickBot="1" x14ac:dyDescent="0.5">
      <c r="D627" s="13" t="s">
        <v>20</v>
      </c>
      <c r="H627" s="14">
        <v>6</v>
      </c>
      <c r="I627" s="26"/>
      <c r="J627" s="28">
        <v>245</v>
      </c>
      <c r="K627" s="14" t="s">
        <v>22</v>
      </c>
      <c r="L627" s="24">
        <v>43319</v>
      </c>
      <c r="M627" s="24">
        <v>43354</v>
      </c>
      <c r="N627" s="21">
        <v>-115.89</v>
      </c>
      <c r="O627" s="21">
        <v>33.86</v>
      </c>
      <c r="Q627" s="16">
        <f>J627/H627</f>
        <v>40.833333333333336</v>
      </c>
      <c r="R627" s="16">
        <f>3.1415*(H627/2)^2*J627</f>
        <v>6927.0075000000006</v>
      </c>
      <c r="S627" s="16">
        <f t="shared" si="50"/>
        <v>23.651205489315732</v>
      </c>
    </row>
    <row r="628" spans="4:19" ht="14.65" thickBot="1" x14ac:dyDescent="0.5">
      <c r="D628" s="13" t="s">
        <v>20</v>
      </c>
      <c r="H628" s="14">
        <v>6</v>
      </c>
      <c r="I628" s="26"/>
      <c r="J628" s="28">
        <v>245</v>
      </c>
      <c r="K628" s="14" t="s">
        <v>22</v>
      </c>
      <c r="L628" s="24">
        <v>43354</v>
      </c>
      <c r="M628" s="24">
        <v>43375</v>
      </c>
      <c r="N628" s="21">
        <v>-115.89</v>
      </c>
      <c r="O628" s="21">
        <v>33.86</v>
      </c>
      <c r="Q628" s="16">
        <f>J628/H628</f>
        <v>40.833333333333336</v>
      </c>
      <c r="R628" s="16">
        <f>3.1415*(H628/2)^2*J628</f>
        <v>6927.0075000000006</v>
      </c>
      <c r="S628" s="16">
        <f t="shared" si="50"/>
        <v>23.651205489315732</v>
      </c>
    </row>
    <row r="629" spans="4:19" ht="14.65" thickBot="1" x14ac:dyDescent="0.5">
      <c r="D629" s="13" t="s">
        <v>20</v>
      </c>
      <c r="H629" s="14">
        <v>6</v>
      </c>
      <c r="I629" s="26"/>
      <c r="J629" s="28">
        <v>245</v>
      </c>
      <c r="K629" s="14" t="s">
        <v>22</v>
      </c>
      <c r="L629" s="24">
        <v>43375</v>
      </c>
      <c r="M629" s="24">
        <v>43410</v>
      </c>
      <c r="N629" s="21">
        <v>-115.89</v>
      </c>
      <c r="O629" s="21">
        <v>33.86</v>
      </c>
      <c r="Q629" s="16">
        <f>J629/H629</f>
        <v>40.833333333333336</v>
      </c>
      <c r="R629" s="16">
        <f>3.1415*(H629/2)^2*J629</f>
        <v>6927.0075000000006</v>
      </c>
      <c r="S629" s="16">
        <f t="shared" si="50"/>
        <v>23.651205489315732</v>
      </c>
    </row>
    <row r="630" spans="4:19" ht="14.65" thickBot="1" x14ac:dyDescent="0.5">
      <c r="D630" s="13" t="s">
        <v>20</v>
      </c>
      <c r="H630" s="14">
        <v>6</v>
      </c>
      <c r="I630" s="26"/>
      <c r="J630" s="28">
        <v>245</v>
      </c>
      <c r="K630" s="14" t="s">
        <v>22</v>
      </c>
      <c r="L630" s="24">
        <v>43410</v>
      </c>
      <c r="M630" s="24">
        <v>43438</v>
      </c>
      <c r="N630" s="21">
        <v>-115.89</v>
      </c>
      <c r="O630" s="21">
        <v>33.86</v>
      </c>
      <c r="Q630" s="16">
        <f>J630/H630</f>
        <v>40.833333333333336</v>
      </c>
      <c r="R630" s="16">
        <f>3.1415*(H630/2)^2*J630</f>
        <v>6927.0075000000006</v>
      </c>
      <c r="S630" s="16">
        <f t="shared" si="50"/>
        <v>23.651205489315732</v>
      </c>
    </row>
    <row r="631" spans="4:19" ht="14.65" thickBot="1" x14ac:dyDescent="0.5">
      <c r="D631" s="13" t="s">
        <v>20</v>
      </c>
      <c r="H631" s="14">
        <v>6</v>
      </c>
      <c r="I631" s="26"/>
      <c r="J631" s="28">
        <v>245</v>
      </c>
      <c r="K631" s="14" t="s">
        <v>22</v>
      </c>
      <c r="L631" s="24">
        <v>43803</v>
      </c>
      <c r="M631" s="24">
        <v>43501</v>
      </c>
      <c r="N631" s="21">
        <v>-115.89</v>
      </c>
      <c r="O631" s="21">
        <v>33.86</v>
      </c>
      <c r="Q631" s="16">
        <f>J631/H631</f>
        <v>40.833333333333336</v>
      </c>
      <c r="R631" s="16">
        <f>3.1415*(H631/2)^2*J631</f>
        <v>6927.0075000000006</v>
      </c>
      <c r="S631" s="16">
        <f t="shared" si="50"/>
        <v>23.651205489315732</v>
      </c>
    </row>
    <row r="632" spans="4:19" ht="14.65" thickBot="1" x14ac:dyDescent="0.5">
      <c r="D632" s="13" t="s">
        <v>20</v>
      </c>
      <c r="H632" s="14">
        <v>6</v>
      </c>
      <c r="I632" s="26"/>
      <c r="J632" s="28">
        <v>245</v>
      </c>
      <c r="K632" s="14" t="s">
        <v>22</v>
      </c>
      <c r="L632" s="24">
        <v>43501</v>
      </c>
      <c r="M632" s="24">
        <v>43536</v>
      </c>
      <c r="N632" s="21">
        <v>-115.89</v>
      </c>
      <c r="O632" s="21">
        <v>33.86</v>
      </c>
      <c r="Q632" s="16">
        <f>J632/H632</f>
        <v>40.833333333333336</v>
      </c>
      <c r="R632" s="16">
        <f>3.1415*(H632/2)^2*J632</f>
        <v>6927.0075000000006</v>
      </c>
      <c r="S632" s="16">
        <f t="shared" si="50"/>
        <v>23.651205489315732</v>
      </c>
    </row>
    <row r="633" spans="4:19" ht="14.65" thickBot="1" x14ac:dyDescent="0.5">
      <c r="D633" s="13" t="s">
        <v>20</v>
      </c>
      <c r="H633" s="14">
        <v>6</v>
      </c>
      <c r="I633" s="26"/>
      <c r="J633" s="28">
        <v>245</v>
      </c>
      <c r="K633" s="14" t="s">
        <v>22</v>
      </c>
      <c r="L633" s="24">
        <v>43536</v>
      </c>
      <c r="M633" s="24">
        <v>43620</v>
      </c>
      <c r="N633" s="21">
        <v>-115.89</v>
      </c>
      <c r="O633" s="21">
        <v>33.86</v>
      </c>
      <c r="Q633" s="16">
        <f>J633/H633</f>
        <v>40.833333333333336</v>
      </c>
      <c r="R633" s="16">
        <f>3.1415*(H633/2)^2*J633</f>
        <v>6927.0075000000006</v>
      </c>
      <c r="S633" s="16">
        <f t="shared" si="50"/>
        <v>23.651205489315732</v>
      </c>
    </row>
    <row r="634" spans="4:19" ht="14.65" thickBot="1" x14ac:dyDescent="0.5">
      <c r="D634" s="13" t="s">
        <v>20</v>
      </c>
      <c r="H634" s="14">
        <v>6</v>
      </c>
      <c r="I634" s="26"/>
      <c r="J634" s="28">
        <v>245</v>
      </c>
      <c r="K634" s="14" t="s">
        <v>22</v>
      </c>
      <c r="L634" s="24">
        <v>43620</v>
      </c>
      <c r="M634" s="24">
        <v>43648</v>
      </c>
      <c r="N634" s="21">
        <v>-115.89</v>
      </c>
      <c r="O634" s="21">
        <v>33.86</v>
      </c>
      <c r="Q634" s="16">
        <f>J634/H634</f>
        <v>40.833333333333336</v>
      </c>
      <c r="R634" s="16">
        <f>3.1415*(H634/2)^2*J634</f>
        <v>6927.0075000000006</v>
      </c>
      <c r="S634" s="16">
        <f t="shared" si="50"/>
        <v>23.651205489315732</v>
      </c>
    </row>
    <row r="635" spans="4:19" ht="14.65" thickBot="1" x14ac:dyDescent="0.5">
      <c r="D635" s="13" t="s">
        <v>20</v>
      </c>
      <c r="H635" s="14">
        <v>6</v>
      </c>
      <c r="I635" s="26"/>
      <c r="J635" s="28">
        <v>245</v>
      </c>
      <c r="K635" s="14" t="s">
        <v>22</v>
      </c>
      <c r="L635" s="24">
        <v>43221</v>
      </c>
      <c r="M635" s="24">
        <v>43256</v>
      </c>
      <c r="N635" s="21">
        <v>-105.67</v>
      </c>
      <c r="O635" s="21">
        <v>40.340000000000003</v>
      </c>
      <c r="Q635" s="16">
        <f>J635/H635</f>
        <v>40.833333333333336</v>
      </c>
      <c r="R635" s="16">
        <f>3.1415*(H635/2)^2*J635</f>
        <v>6927.0075000000006</v>
      </c>
      <c r="S635" s="16">
        <f t="shared" si="50"/>
        <v>23.651205489315732</v>
      </c>
    </row>
    <row r="636" spans="4:19" ht="14.65" thickBot="1" x14ac:dyDescent="0.5">
      <c r="D636" s="13" t="s">
        <v>20</v>
      </c>
      <c r="H636" s="14">
        <v>6</v>
      </c>
      <c r="I636" s="26"/>
      <c r="J636" s="28">
        <v>245</v>
      </c>
      <c r="K636" s="14" t="s">
        <v>22</v>
      </c>
      <c r="L636" s="24">
        <v>43326</v>
      </c>
      <c r="M636" s="24">
        <v>43382</v>
      </c>
      <c r="N636" s="21">
        <v>-105.67</v>
      </c>
      <c r="O636" s="21">
        <v>40.340000000000003</v>
      </c>
      <c r="Q636" s="16">
        <f>J636/H636</f>
        <v>40.833333333333336</v>
      </c>
      <c r="R636" s="16">
        <f>3.1415*(H636/2)^2*J636</f>
        <v>6927.0075000000006</v>
      </c>
      <c r="S636" s="16">
        <f t="shared" si="50"/>
        <v>23.651205489315732</v>
      </c>
    </row>
    <row r="637" spans="4:19" ht="14.65" thickBot="1" x14ac:dyDescent="0.5">
      <c r="D637" s="13" t="s">
        <v>20</v>
      </c>
      <c r="H637" s="14">
        <v>6</v>
      </c>
      <c r="I637" s="26"/>
      <c r="J637" s="28">
        <v>245</v>
      </c>
      <c r="K637" s="14" t="s">
        <v>22</v>
      </c>
      <c r="L637" s="24">
        <v>43382</v>
      </c>
      <c r="M637" s="24">
        <v>43410</v>
      </c>
      <c r="N637" s="21">
        <v>-105.67</v>
      </c>
      <c r="O637" s="21">
        <v>40.340000000000003</v>
      </c>
      <c r="Q637" s="16">
        <f>J637/H637</f>
        <v>40.833333333333336</v>
      </c>
      <c r="R637" s="16">
        <f>3.1415*(H637/2)^2*J637</f>
        <v>6927.0075000000006</v>
      </c>
      <c r="S637" s="16">
        <f t="shared" si="50"/>
        <v>23.651205489315732</v>
      </c>
    </row>
    <row r="638" spans="4:19" ht="14.65" thickBot="1" x14ac:dyDescent="0.5">
      <c r="D638" s="13" t="s">
        <v>20</v>
      </c>
      <c r="H638" s="14">
        <v>6</v>
      </c>
      <c r="I638" s="26"/>
      <c r="J638" s="28">
        <v>245</v>
      </c>
      <c r="K638" s="14" t="s">
        <v>22</v>
      </c>
      <c r="L638" s="24">
        <v>43410</v>
      </c>
      <c r="M638" s="24">
        <v>43438</v>
      </c>
      <c r="N638" s="21">
        <v>-105.67</v>
      </c>
      <c r="O638" s="21">
        <v>40.340000000000003</v>
      </c>
      <c r="Q638" s="16">
        <f>J638/H638</f>
        <v>40.833333333333336</v>
      </c>
      <c r="R638" s="16">
        <f>3.1415*(H638/2)^2*J638</f>
        <v>6927.0075000000006</v>
      </c>
      <c r="S638" s="16">
        <f t="shared" si="50"/>
        <v>23.651205489315732</v>
      </c>
    </row>
    <row r="639" spans="4:19" ht="14.65" thickBot="1" x14ac:dyDescent="0.5">
      <c r="D639" s="13" t="s">
        <v>20</v>
      </c>
      <c r="H639" s="14">
        <v>6</v>
      </c>
      <c r="I639" s="26"/>
      <c r="J639" s="28">
        <v>245</v>
      </c>
      <c r="K639" s="14" t="s">
        <v>22</v>
      </c>
      <c r="L639" s="24">
        <v>43438</v>
      </c>
      <c r="M639" s="24">
        <v>43501</v>
      </c>
      <c r="N639" s="21">
        <v>-105.67</v>
      </c>
      <c r="O639" s="21">
        <v>40.340000000000003</v>
      </c>
      <c r="Q639" s="16">
        <f>J639/H639</f>
        <v>40.833333333333336</v>
      </c>
      <c r="R639" s="16">
        <f>3.1415*(H639/2)^2*J639</f>
        <v>6927.0075000000006</v>
      </c>
      <c r="S639" s="16">
        <f t="shared" si="50"/>
        <v>23.651205489315732</v>
      </c>
    </row>
    <row r="640" spans="4:19" ht="14.65" thickBot="1" x14ac:dyDescent="0.5">
      <c r="D640" s="13" t="s">
        <v>20</v>
      </c>
      <c r="H640" s="14">
        <v>6</v>
      </c>
      <c r="I640" s="26"/>
      <c r="J640" s="28">
        <v>245</v>
      </c>
      <c r="K640" s="14" t="s">
        <v>22</v>
      </c>
      <c r="L640" s="24">
        <v>43501</v>
      </c>
      <c r="M640" s="24">
        <v>43529</v>
      </c>
      <c r="N640" s="21">
        <v>-105.67</v>
      </c>
      <c r="O640" s="21">
        <v>40.340000000000003</v>
      </c>
      <c r="Q640" s="16">
        <f>J640/H640</f>
        <v>40.833333333333336</v>
      </c>
      <c r="R640" s="16">
        <f>3.1415*(H640/2)^2*J640</f>
        <v>6927.0075000000006</v>
      </c>
      <c r="S640" s="16">
        <f t="shared" si="50"/>
        <v>23.651205489315732</v>
      </c>
    </row>
    <row r="641" spans="4:19" ht="14.65" thickBot="1" x14ac:dyDescent="0.5">
      <c r="D641" s="13" t="s">
        <v>20</v>
      </c>
      <c r="H641" s="14">
        <v>6</v>
      </c>
      <c r="I641" s="26"/>
      <c r="J641" s="28">
        <v>245</v>
      </c>
      <c r="K641" s="14" t="s">
        <v>22</v>
      </c>
      <c r="L641" s="24">
        <v>43529</v>
      </c>
      <c r="M641" s="24">
        <v>43564</v>
      </c>
      <c r="N641" s="21">
        <v>-105.67</v>
      </c>
      <c r="O641" s="21">
        <v>40.340000000000003</v>
      </c>
      <c r="Q641" s="16">
        <f>J641/H641</f>
        <v>40.833333333333336</v>
      </c>
      <c r="R641" s="16">
        <f>3.1415*(H641/2)^2*J641</f>
        <v>6927.0075000000006</v>
      </c>
      <c r="S641" s="16">
        <f t="shared" si="50"/>
        <v>23.651205489315732</v>
      </c>
    </row>
    <row r="642" spans="4:19" ht="14.65" thickBot="1" x14ac:dyDescent="0.5">
      <c r="D642" s="13" t="s">
        <v>20</v>
      </c>
      <c r="H642" s="14">
        <v>6</v>
      </c>
      <c r="I642" s="26"/>
      <c r="J642" s="28">
        <v>245</v>
      </c>
      <c r="K642" s="14" t="s">
        <v>22</v>
      </c>
      <c r="L642" s="24">
        <v>43564</v>
      </c>
      <c r="M642" s="24">
        <v>43592</v>
      </c>
      <c r="N642" s="21">
        <v>-105.67</v>
      </c>
      <c r="O642" s="21">
        <v>40.340000000000003</v>
      </c>
      <c r="Q642" s="16">
        <f>J642/H642</f>
        <v>40.833333333333336</v>
      </c>
      <c r="R642" s="16">
        <f>3.1415*(H642/2)^2*J642</f>
        <v>6927.0075000000006</v>
      </c>
      <c r="S642" s="16">
        <f t="shared" si="50"/>
        <v>23.651205489315732</v>
      </c>
    </row>
    <row r="643" spans="4:19" ht="14.65" thickBot="1" x14ac:dyDescent="0.5">
      <c r="D643" s="13" t="s">
        <v>20</v>
      </c>
      <c r="H643" s="14">
        <v>6</v>
      </c>
      <c r="I643" s="26"/>
      <c r="J643" s="28">
        <v>245</v>
      </c>
      <c r="K643" s="14" t="s">
        <v>22</v>
      </c>
      <c r="L643" s="24">
        <v>43592</v>
      </c>
      <c r="M643" s="24">
        <v>43620</v>
      </c>
      <c r="N643" s="21">
        <v>-105.67</v>
      </c>
      <c r="O643" s="21">
        <v>40.340000000000003</v>
      </c>
      <c r="Q643" s="16">
        <f>J643/H643</f>
        <v>40.833333333333336</v>
      </c>
      <c r="R643" s="16">
        <f>3.1415*(H643/2)^2*J643</f>
        <v>6927.0075000000006</v>
      </c>
      <c r="S643" s="16">
        <f t="shared" si="50"/>
        <v>23.651205489315732</v>
      </c>
    </row>
    <row r="644" spans="4:19" ht="14.65" thickBot="1" x14ac:dyDescent="0.5">
      <c r="D644" s="13" t="s">
        <v>20</v>
      </c>
      <c r="H644" s="14">
        <v>6</v>
      </c>
      <c r="I644" s="26"/>
      <c r="J644" s="28">
        <v>245</v>
      </c>
      <c r="K644" s="14" t="s">
        <v>22</v>
      </c>
      <c r="L644" s="24">
        <v>43620</v>
      </c>
      <c r="M644" s="24">
        <v>43648</v>
      </c>
      <c r="N644" s="21">
        <v>-105.67</v>
      </c>
      <c r="O644" s="21">
        <v>40.340000000000003</v>
      </c>
      <c r="Q644" s="16">
        <f>J644/H644</f>
        <v>40.833333333333336</v>
      </c>
      <c r="R644" s="16">
        <f>3.1415*(H644/2)^2*J644</f>
        <v>6927.0075000000006</v>
      </c>
      <c r="S644" s="16">
        <f t="shared" si="50"/>
        <v>23.651205489315732</v>
      </c>
    </row>
    <row r="645" spans="4:19" ht="14.65" thickBot="1" x14ac:dyDescent="0.5">
      <c r="D645" s="13" t="s">
        <v>20</v>
      </c>
      <c r="H645" s="14">
        <v>6</v>
      </c>
      <c r="I645" s="26"/>
      <c r="J645" s="28">
        <v>245</v>
      </c>
      <c r="K645" s="14" t="s">
        <v>22</v>
      </c>
      <c r="L645" s="24">
        <v>43221</v>
      </c>
      <c r="M645" s="24">
        <v>43256</v>
      </c>
      <c r="N645" s="21">
        <v>-105.57</v>
      </c>
      <c r="O645" s="21">
        <v>40.079000000000001</v>
      </c>
      <c r="Q645" s="16">
        <f>J645/H645</f>
        <v>40.833333333333336</v>
      </c>
      <c r="R645" s="16">
        <f>3.1415*(H645/2)^2*J645</f>
        <v>6927.0075000000006</v>
      </c>
      <c r="S645" s="16">
        <f t="shared" si="50"/>
        <v>23.651205489315732</v>
      </c>
    </row>
    <row r="646" spans="4:19" ht="14.65" thickBot="1" x14ac:dyDescent="0.5">
      <c r="D646" s="13" t="s">
        <v>20</v>
      </c>
      <c r="H646" s="14">
        <v>6</v>
      </c>
      <c r="I646" s="26"/>
      <c r="J646" s="28">
        <v>245</v>
      </c>
      <c r="K646" s="14" t="s">
        <v>22</v>
      </c>
      <c r="L646" s="24">
        <v>43256</v>
      </c>
      <c r="M646" s="24">
        <v>43319</v>
      </c>
      <c r="N646" s="21">
        <v>-105.57</v>
      </c>
      <c r="O646" s="21">
        <v>40.079000000000001</v>
      </c>
      <c r="Q646" s="16">
        <f>J646/H646</f>
        <v>40.833333333333336</v>
      </c>
      <c r="R646" s="16">
        <f>3.1415*(H646/2)^2*J646</f>
        <v>6927.0075000000006</v>
      </c>
      <c r="S646" s="16">
        <f t="shared" si="50"/>
        <v>23.651205489315732</v>
      </c>
    </row>
    <row r="647" spans="4:19" ht="14.65" thickBot="1" x14ac:dyDescent="0.5">
      <c r="D647" s="13" t="s">
        <v>20</v>
      </c>
      <c r="H647" s="14">
        <v>6</v>
      </c>
      <c r="I647" s="26"/>
      <c r="J647" s="28">
        <v>245</v>
      </c>
      <c r="K647" s="14" t="s">
        <v>22</v>
      </c>
      <c r="L647" s="24">
        <v>43319</v>
      </c>
      <c r="M647" s="24">
        <v>43347</v>
      </c>
      <c r="N647" s="21">
        <v>-105.57</v>
      </c>
      <c r="O647" s="21">
        <v>40.079000000000001</v>
      </c>
      <c r="Q647" s="16">
        <f>J647/H647</f>
        <v>40.833333333333336</v>
      </c>
      <c r="R647" s="16">
        <f>3.1415*(H647/2)^2*J647</f>
        <v>6927.0075000000006</v>
      </c>
      <c r="S647" s="16">
        <f t="shared" si="50"/>
        <v>23.651205489315732</v>
      </c>
    </row>
    <row r="648" spans="4:19" ht="14.65" thickBot="1" x14ac:dyDescent="0.5">
      <c r="D648" s="13" t="s">
        <v>20</v>
      </c>
      <c r="H648" s="14">
        <v>6</v>
      </c>
      <c r="I648" s="26"/>
      <c r="J648" s="28">
        <v>245</v>
      </c>
      <c r="K648" s="14" t="s">
        <v>22</v>
      </c>
      <c r="L648" s="24">
        <v>43347</v>
      </c>
      <c r="M648" s="24">
        <v>43375</v>
      </c>
      <c r="N648" s="21">
        <v>-105.57</v>
      </c>
      <c r="O648" s="21">
        <v>40.079000000000001</v>
      </c>
      <c r="Q648" s="16">
        <f>J648/H648</f>
        <v>40.833333333333336</v>
      </c>
      <c r="R648" s="16">
        <f>3.1415*(H648/2)^2*J648</f>
        <v>6927.0075000000006</v>
      </c>
      <c r="S648" s="16">
        <f t="shared" si="50"/>
        <v>23.651205489315732</v>
      </c>
    </row>
    <row r="649" spans="4:19" ht="14.65" thickBot="1" x14ac:dyDescent="0.5">
      <c r="D649" s="13" t="s">
        <v>20</v>
      </c>
      <c r="H649" s="14">
        <v>6</v>
      </c>
      <c r="I649" s="26"/>
      <c r="J649" s="28">
        <v>245</v>
      </c>
      <c r="K649" s="14" t="s">
        <v>22</v>
      </c>
      <c r="L649" s="24">
        <v>43375</v>
      </c>
      <c r="M649" s="24">
        <v>43410</v>
      </c>
      <c r="N649" s="21">
        <v>-105.57</v>
      </c>
      <c r="O649" s="21">
        <v>40.079000000000001</v>
      </c>
      <c r="Q649" s="16">
        <f>J649/H649</f>
        <v>40.833333333333336</v>
      </c>
      <c r="R649" s="16">
        <f>3.1415*(H649/2)^2*J649</f>
        <v>6927.0075000000006</v>
      </c>
      <c r="S649" s="16">
        <f t="shared" si="50"/>
        <v>23.651205489315732</v>
      </c>
    </row>
    <row r="650" spans="4:19" ht="14.65" thickBot="1" x14ac:dyDescent="0.5">
      <c r="D650" s="13" t="s">
        <v>20</v>
      </c>
      <c r="H650" s="14">
        <v>6</v>
      </c>
      <c r="I650" s="26"/>
      <c r="J650" s="28">
        <v>245</v>
      </c>
      <c r="K650" s="14" t="s">
        <v>22</v>
      </c>
      <c r="L650" s="24">
        <v>43410</v>
      </c>
      <c r="M650" s="24">
        <v>43438</v>
      </c>
      <c r="N650" s="21">
        <v>-105.57</v>
      </c>
      <c r="O650" s="21">
        <v>40.079000000000001</v>
      </c>
      <c r="Q650" s="16">
        <f>J650/H650</f>
        <v>40.833333333333336</v>
      </c>
      <c r="R650" s="16">
        <f>3.1415*(H650/2)^2*J650</f>
        <v>6927.0075000000006</v>
      </c>
      <c r="S650" s="16">
        <f t="shared" si="50"/>
        <v>23.651205489315732</v>
      </c>
    </row>
    <row r="651" spans="4:19" ht="14.65" thickBot="1" x14ac:dyDescent="0.5">
      <c r="D651" s="13" t="s">
        <v>20</v>
      </c>
      <c r="H651" s="14">
        <v>6</v>
      </c>
      <c r="I651" s="26"/>
      <c r="J651" s="28">
        <v>245</v>
      </c>
      <c r="K651" s="14" t="s">
        <v>22</v>
      </c>
      <c r="L651" s="24">
        <v>43803</v>
      </c>
      <c r="M651" s="24">
        <v>43501</v>
      </c>
      <c r="N651" s="21">
        <v>-105.57</v>
      </c>
      <c r="O651" s="21">
        <v>40.079000000000001</v>
      </c>
      <c r="Q651" s="16">
        <f>J651/H651</f>
        <v>40.833333333333336</v>
      </c>
      <c r="R651" s="16">
        <f>3.1415*(H651/2)^2*J651</f>
        <v>6927.0075000000006</v>
      </c>
      <c r="S651" s="16">
        <f t="shared" si="50"/>
        <v>23.651205489315732</v>
      </c>
    </row>
    <row r="652" spans="4:19" ht="14.65" thickBot="1" x14ac:dyDescent="0.5">
      <c r="D652" s="13" t="s">
        <v>20</v>
      </c>
      <c r="H652" s="14">
        <v>6</v>
      </c>
      <c r="I652" s="26"/>
      <c r="J652" s="28">
        <v>245</v>
      </c>
      <c r="K652" s="14" t="s">
        <v>22</v>
      </c>
      <c r="L652" s="24">
        <v>43501</v>
      </c>
      <c r="M652" s="24">
        <v>43529</v>
      </c>
      <c r="N652" s="21">
        <v>-105.57</v>
      </c>
      <c r="O652" s="21">
        <v>40.079000000000001</v>
      </c>
      <c r="Q652" s="16">
        <f>J652/H652</f>
        <v>40.833333333333336</v>
      </c>
      <c r="R652" s="16">
        <f>3.1415*(H652/2)^2*J652</f>
        <v>6927.0075000000006</v>
      </c>
      <c r="S652" s="16">
        <f t="shared" si="50"/>
        <v>23.651205489315732</v>
      </c>
    </row>
    <row r="653" spans="4:19" ht="14.65" thickBot="1" x14ac:dyDescent="0.5">
      <c r="D653" s="13" t="s">
        <v>20</v>
      </c>
      <c r="H653" s="14">
        <v>6</v>
      </c>
      <c r="I653" s="26"/>
      <c r="J653" s="28">
        <v>245</v>
      </c>
      <c r="K653" s="14" t="s">
        <v>22</v>
      </c>
      <c r="L653" s="24">
        <v>43557</v>
      </c>
      <c r="M653" s="24">
        <v>43592</v>
      </c>
      <c r="N653" s="21">
        <v>-105.57</v>
      </c>
      <c r="O653" s="21">
        <v>40.079000000000001</v>
      </c>
      <c r="Q653" s="16">
        <f>J653/H653</f>
        <v>40.833333333333336</v>
      </c>
      <c r="R653" s="16">
        <f>3.1415*(H653/2)^2*J653</f>
        <v>6927.0075000000006</v>
      </c>
      <c r="S653" s="16">
        <f t="shared" si="50"/>
        <v>23.651205489315732</v>
      </c>
    </row>
    <row r="654" spans="4:19" ht="14.65" thickBot="1" x14ac:dyDescent="0.5">
      <c r="D654" s="13" t="s">
        <v>20</v>
      </c>
      <c r="H654" s="14">
        <v>6</v>
      </c>
      <c r="I654" s="26"/>
      <c r="J654" s="28">
        <v>245</v>
      </c>
      <c r="K654" s="14" t="s">
        <v>22</v>
      </c>
      <c r="L654" s="24">
        <v>43592</v>
      </c>
      <c r="M654" s="24">
        <v>43649</v>
      </c>
      <c r="N654" s="21">
        <v>-105.57</v>
      </c>
      <c r="O654" s="21">
        <v>40.079000000000001</v>
      </c>
      <c r="Q654" s="16">
        <f>J654/H654</f>
        <v>40.833333333333336</v>
      </c>
      <c r="R654" s="16">
        <f>3.1415*(H654/2)^2*J654</f>
        <v>6927.0075000000006</v>
      </c>
      <c r="S654" s="16">
        <f t="shared" si="50"/>
        <v>23.651205489315732</v>
      </c>
    </row>
    <row r="655" spans="4:19" ht="14.65" thickBot="1" x14ac:dyDescent="0.5">
      <c r="D655" s="13" t="s">
        <v>20</v>
      </c>
      <c r="H655" s="14">
        <v>6</v>
      </c>
      <c r="I655" s="26"/>
      <c r="J655" s="28">
        <v>245</v>
      </c>
      <c r="K655" s="14" t="s">
        <v>22</v>
      </c>
      <c r="L655" s="24">
        <v>43221</v>
      </c>
      <c r="M655" s="24">
        <v>43256</v>
      </c>
      <c r="N655" s="21">
        <v>-110.5</v>
      </c>
      <c r="O655" s="21">
        <v>40.734999999999999</v>
      </c>
      <c r="Q655" s="16">
        <f>J655/H655</f>
        <v>40.833333333333336</v>
      </c>
      <c r="R655" s="16">
        <f>3.1415*(H655/2)^2*J655</f>
        <v>6927.0075000000006</v>
      </c>
      <c r="S655" s="16">
        <f t="shared" si="50"/>
        <v>23.651205489315732</v>
      </c>
    </row>
    <row r="656" spans="4:19" ht="14.65" thickBot="1" x14ac:dyDescent="0.5">
      <c r="D656" s="13" t="s">
        <v>20</v>
      </c>
      <c r="H656" s="14">
        <v>6</v>
      </c>
      <c r="I656" s="26"/>
      <c r="J656" s="28">
        <v>245</v>
      </c>
      <c r="K656" s="14" t="s">
        <v>22</v>
      </c>
      <c r="L656" s="24">
        <v>43319</v>
      </c>
      <c r="M656" s="24">
        <v>43347</v>
      </c>
      <c r="N656" s="21">
        <v>-110.5</v>
      </c>
      <c r="O656" s="21">
        <v>40.734999999999999</v>
      </c>
      <c r="Q656" s="16">
        <f>J656/H656</f>
        <v>40.833333333333336</v>
      </c>
      <c r="R656" s="16">
        <f>3.1415*(H656/2)^2*J656</f>
        <v>6927.0075000000006</v>
      </c>
      <c r="S656" s="16">
        <f t="shared" si="50"/>
        <v>23.651205489315732</v>
      </c>
    </row>
    <row r="657" spans="4:19" ht="14.65" thickBot="1" x14ac:dyDescent="0.5">
      <c r="D657" s="13" t="s">
        <v>20</v>
      </c>
      <c r="H657" s="14">
        <v>6</v>
      </c>
      <c r="I657" s="26"/>
      <c r="J657" s="28">
        <v>245</v>
      </c>
      <c r="K657" s="14" t="s">
        <v>22</v>
      </c>
      <c r="L657" s="24">
        <v>43347</v>
      </c>
      <c r="M657" s="24">
        <v>43382</v>
      </c>
      <c r="N657" s="21">
        <v>-110.5</v>
      </c>
      <c r="O657" s="21">
        <v>40.734999999999999</v>
      </c>
      <c r="Q657" s="16">
        <f>J657/H657</f>
        <v>40.833333333333336</v>
      </c>
      <c r="R657" s="16">
        <f>3.1415*(H657/2)^2*J657</f>
        <v>6927.0075000000006</v>
      </c>
      <c r="S657" s="16">
        <f t="shared" si="50"/>
        <v>23.651205489315732</v>
      </c>
    </row>
    <row r="658" spans="4:19" ht="14.65" thickBot="1" x14ac:dyDescent="0.5">
      <c r="D658" s="13" t="s">
        <v>20</v>
      </c>
      <c r="H658" s="14">
        <v>6</v>
      </c>
      <c r="I658" s="26"/>
      <c r="J658" s="28">
        <v>245</v>
      </c>
      <c r="K658" s="14" t="s">
        <v>22</v>
      </c>
      <c r="L658" s="24">
        <v>43256</v>
      </c>
      <c r="M658" s="24">
        <v>43319</v>
      </c>
      <c r="N658" s="21">
        <v>-110.5</v>
      </c>
      <c r="O658" s="21">
        <v>40.734999999999999</v>
      </c>
      <c r="Q658" s="16">
        <f>J658/H658</f>
        <v>40.833333333333336</v>
      </c>
      <c r="R658" s="16">
        <f>3.1415*(H658/2)^2*J658</f>
        <v>6927.0075000000006</v>
      </c>
      <c r="S658" s="16">
        <f t="shared" si="50"/>
        <v>23.651205489315732</v>
      </c>
    </row>
    <row r="659" spans="4:19" ht="14.65" thickBot="1" x14ac:dyDescent="0.5">
      <c r="D659" s="13" t="s">
        <v>20</v>
      </c>
      <c r="H659" s="14">
        <v>6</v>
      </c>
      <c r="I659" s="26"/>
      <c r="J659" s="28">
        <v>245</v>
      </c>
      <c r="K659" s="14" t="s">
        <v>22</v>
      </c>
      <c r="L659" s="24">
        <v>43382</v>
      </c>
      <c r="M659" s="24">
        <v>43410</v>
      </c>
      <c r="N659" s="21">
        <v>-110.5</v>
      </c>
      <c r="O659" s="21">
        <v>40.734999999999999</v>
      </c>
      <c r="Q659" s="16">
        <f>J659/H659</f>
        <v>40.833333333333336</v>
      </c>
      <c r="R659" s="16">
        <f>3.1415*(H659/2)^2*J659</f>
        <v>6927.0075000000006</v>
      </c>
      <c r="S659" s="16">
        <f t="shared" si="50"/>
        <v>23.651205489315732</v>
      </c>
    </row>
    <row r="660" spans="4:19" ht="14.65" thickBot="1" x14ac:dyDescent="0.5">
      <c r="D660" s="13" t="s">
        <v>20</v>
      </c>
      <c r="H660" s="14">
        <v>6</v>
      </c>
      <c r="I660" s="26"/>
      <c r="J660" s="28">
        <v>245</v>
      </c>
      <c r="K660" s="14" t="s">
        <v>22</v>
      </c>
      <c r="L660" s="24">
        <v>43410</v>
      </c>
      <c r="M660" s="24">
        <v>43438</v>
      </c>
      <c r="N660" s="21">
        <v>-110.5</v>
      </c>
      <c r="O660" s="21">
        <v>40.734999999999999</v>
      </c>
      <c r="Q660" s="16">
        <f>J660/H660</f>
        <v>40.833333333333336</v>
      </c>
      <c r="R660" s="16">
        <f>3.1415*(H660/2)^2*J660</f>
        <v>6927.0075000000006</v>
      </c>
      <c r="S660" s="16">
        <f t="shared" si="50"/>
        <v>23.651205489315732</v>
      </c>
    </row>
    <row r="661" spans="4:19" ht="14.65" thickBot="1" x14ac:dyDescent="0.5">
      <c r="D661" s="13" t="s">
        <v>20</v>
      </c>
      <c r="H661" s="14">
        <v>6</v>
      </c>
      <c r="I661" s="26"/>
      <c r="J661" s="28">
        <v>245</v>
      </c>
      <c r="K661" s="14" t="s">
        <v>22</v>
      </c>
      <c r="L661" s="24">
        <v>43803</v>
      </c>
      <c r="M661" s="24">
        <v>43501</v>
      </c>
      <c r="N661" s="21">
        <v>-110.5</v>
      </c>
      <c r="O661" s="21">
        <v>40.734999999999999</v>
      </c>
      <c r="Q661" s="16">
        <f>J661/H661</f>
        <v>40.833333333333336</v>
      </c>
      <c r="R661" s="16">
        <f>3.1415*(H661/2)^2*J661</f>
        <v>6927.0075000000006</v>
      </c>
      <c r="S661" s="16">
        <f t="shared" si="50"/>
        <v>23.651205489315732</v>
      </c>
    </row>
    <row r="662" spans="4:19" ht="14.65" thickBot="1" x14ac:dyDescent="0.5">
      <c r="D662" s="13" t="s">
        <v>20</v>
      </c>
      <c r="H662" s="14">
        <v>6</v>
      </c>
      <c r="I662" s="26"/>
      <c r="J662" s="28">
        <v>245</v>
      </c>
      <c r="K662" s="14" t="s">
        <v>22</v>
      </c>
      <c r="L662" s="24">
        <v>43501</v>
      </c>
      <c r="M662" s="24">
        <v>43529</v>
      </c>
      <c r="N662" s="21">
        <v>-110.5</v>
      </c>
      <c r="O662" s="21">
        <v>40.734999999999999</v>
      </c>
      <c r="Q662" s="16">
        <f>J662/H662</f>
        <v>40.833333333333336</v>
      </c>
      <c r="R662" s="16">
        <f>3.1415*(H662/2)^2*J662</f>
        <v>6927.0075000000006</v>
      </c>
      <c r="S662" s="16">
        <f t="shared" si="50"/>
        <v>23.651205489315732</v>
      </c>
    </row>
    <row r="663" spans="4:19" ht="14.65" thickBot="1" x14ac:dyDescent="0.5">
      <c r="D663" s="13" t="s">
        <v>20</v>
      </c>
      <c r="H663" s="14">
        <v>6</v>
      </c>
      <c r="I663" s="26"/>
      <c r="J663" s="28">
        <v>245</v>
      </c>
      <c r="K663" s="14" t="s">
        <v>22</v>
      </c>
      <c r="L663" s="24">
        <v>43529</v>
      </c>
      <c r="M663" s="24">
        <v>43564</v>
      </c>
      <c r="N663" s="21">
        <v>-110.5</v>
      </c>
      <c r="O663" s="21">
        <v>40.734999999999999</v>
      </c>
      <c r="Q663" s="16">
        <f>J663/H663</f>
        <v>40.833333333333336</v>
      </c>
      <c r="R663" s="16">
        <f>3.1415*(H663/2)^2*J663</f>
        <v>6927.0075000000006</v>
      </c>
      <c r="S663" s="16">
        <f t="shared" si="50"/>
        <v>23.651205489315732</v>
      </c>
    </row>
    <row r="664" spans="4:19" ht="14.65" thickBot="1" x14ac:dyDescent="0.5">
      <c r="D664" s="13" t="s">
        <v>20</v>
      </c>
      <c r="H664" s="14">
        <v>6</v>
      </c>
      <c r="I664" s="26"/>
      <c r="J664" s="28">
        <v>245</v>
      </c>
      <c r="K664" s="14" t="s">
        <v>22</v>
      </c>
      <c r="L664" s="24">
        <v>43564</v>
      </c>
      <c r="M664" s="24">
        <v>43592</v>
      </c>
      <c r="N664" s="21">
        <v>-110.5</v>
      </c>
      <c r="O664" s="21">
        <v>40.734999999999999</v>
      </c>
      <c r="Q664" s="16">
        <f>J664/H664</f>
        <v>40.833333333333336</v>
      </c>
      <c r="R664" s="16">
        <f>3.1415*(H664/2)^2*J664</f>
        <v>6927.0075000000006</v>
      </c>
      <c r="S664" s="16">
        <f t="shared" si="50"/>
        <v>23.651205489315732</v>
      </c>
    </row>
    <row r="665" spans="4:19" ht="14.65" thickBot="1" x14ac:dyDescent="0.5">
      <c r="D665" s="13" t="s">
        <v>20</v>
      </c>
      <c r="H665" s="14">
        <v>6</v>
      </c>
      <c r="I665" s="26"/>
      <c r="J665" s="28">
        <v>245</v>
      </c>
      <c r="K665" s="14" t="s">
        <v>22</v>
      </c>
      <c r="L665" s="24">
        <v>43592</v>
      </c>
      <c r="M665" s="24">
        <v>43620</v>
      </c>
      <c r="N665" s="21">
        <v>-110.5</v>
      </c>
      <c r="O665" s="21">
        <v>40.734999999999999</v>
      </c>
      <c r="Q665" s="16">
        <f>J665/H665</f>
        <v>40.833333333333336</v>
      </c>
      <c r="R665" s="16">
        <f>3.1415*(H665/2)^2*J665</f>
        <v>6927.0075000000006</v>
      </c>
      <c r="S665" s="16">
        <f t="shared" si="50"/>
        <v>23.651205489315732</v>
      </c>
    </row>
    <row r="666" spans="4:19" ht="14.65" thickBot="1" x14ac:dyDescent="0.5">
      <c r="D666" s="13" t="s">
        <v>20</v>
      </c>
      <c r="H666" s="14">
        <v>6</v>
      </c>
      <c r="I666" s="26"/>
      <c r="J666" s="28">
        <v>245</v>
      </c>
      <c r="K666" s="14" t="s">
        <v>22</v>
      </c>
      <c r="L666" s="24">
        <v>43221</v>
      </c>
      <c r="M666" s="24">
        <v>43284</v>
      </c>
      <c r="N666" s="21">
        <v>-106.91</v>
      </c>
      <c r="O666" s="21">
        <v>38.799999999999997</v>
      </c>
      <c r="Q666" s="16">
        <f>J666/H666</f>
        <v>40.833333333333336</v>
      </c>
      <c r="R666" s="16">
        <f>3.1415*(H666/2)^2*J666</f>
        <v>6927.0075000000006</v>
      </c>
      <c r="S666" s="16">
        <f t="shared" si="50"/>
        <v>23.651205489315732</v>
      </c>
    </row>
    <row r="667" spans="4:19" ht="14.65" thickBot="1" x14ac:dyDescent="0.5">
      <c r="D667" s="13" t="s">
        <v>20</v>
      </c>
      <c r="H667" s="14">
        <v>6</v>
      </c>
      <c r="I667" s="26"/>
      <c r="J667" s="28">
        <v>245</v>
      </c>
      <c r="K667" s="14" t="s">
        <v>22</v>
      </c>
      <c r="L667" s="24">
        <v>43284</v>
      </c>
      <c r="M667" s="24">
        <v>43347</v>
      </c>
      <c r="N667" s="21">
        <v>-106.91</v>
      </c>
      <c r="O667" s="21">
        <v>38.799999999999997</v>
      </c>
      <c r="Q667" s="16">
        <f>J667/H667</f>
        <v>40.833333333333336</v>
      </c>
      <c r="R667" s="16">
        <f>3.1415*(H667/2)^2*J667</f>
        <v>6927.0075000000006</v>
      </c>
      <c r="S667" s="16">
        <f t="shared" si="50"/>
        <v>23.651205489315732</v>
      </c>
    </row>
    <row r="668" spans="4:19" ht="14.65" thickBot="1" x14ac:dyDescent="0.5">
      <c r="D668" s="13" t="s">
        <v>20</v>
      </c>
      <c r="H668" s="14">
        <v>6</v>
      </c>
      <c r="I668" s="26"/>
      <c r="J668" s="28">
        <v>245</v>
      </c>
      <c r="K668" s="14" t="s">
        <v>22</v>
      </c>
      <c r="L668" s="24">
        <v>43347</v>
      </c>
      <c r="M668" s="24">
        <v>43382</v>
      </c>
      <c r="N668" s="21">
        <v>-106.91</v>
      </c>
      <c r="O668" s="21">
        <v>38.799999999999997</v>
      </c>
      <c r="Q668" s="16">
        <f>J668/H668</f>
        <v>40.833333333333336</v>
      </c>
      <c r="R668" s="16">
        <f>3.1415*(H668/2)^2*J668</f>
        <v>6927.0075000000006</v>
      </c>
      <c r="S668" s="16">
        <f t="shared" si="50"/>
        <v>23.651205489315732</v>
      </c>
    </row>
    <row r="669" spans="4:19" ht="14.65" thickBot="1" x14ac:dyDescent="0.5">
      <c r="D669" s="13" t="s">
        <v>20</v>
      </c>
      <c r="H669" s="14">
        <v>6</v>
      </c>
      <c r="I669" s="26"/>
      <c r="J669" s="28">
        <v>245</v>
      </c>
      <c r="K669" s="14" t="s">
        <v>22</v>
      </c>
      <c r="L669" s="24">
        <v>43382</v>
      </c>
      <c r="M669" s="24">
        <v>43422</v>
      </c>
      <c r="N669" s="21">
        <v>-106.91</v>
      </c>
      <c r="O669" s="21">
        <v>38.799999999999997</v>
      </c>
      <c r="Q669" s="16">
        <f>J669/H669</f>
        <v>40.833333333333336</v>
      </c>
      <c r="R669" s="16">
        <f>3.1415*(H669/2)^2*J669</f>
        <v>6927.0075000000006</v>
      </c>
      <c r="S669" s="16">
        <f t="shared" si="50"/>
        <v>23.651205489315732</v>
      </c>
    </row>
    <row r="670" spans="4:19" ht="14.65" thickBot="1" x14ac:dyDescent="0.5">
      <c r="D670" s="13" t="s">
        <v>20</v>
      </c>
      <c r="H670" s="14">
        <v>6</v>
      </c>
      <c r="I670" s="26"/>
      <c r="J670" s="28">
        <v>245</v>
      </c>
      <c r="K670" s="14" t="s">
        <v>22</v>
      </c>
      <c r="L670" s="24">
        <v>43422</v>
      </c>
      <c r="M670" s="24">
        <v>43438</v>
      </c>
      <c r="N670" s="21">
        <v>-106.91</v>
      </c>
      <c r="O670" s="21">
        <v>38.799999999999997</v>
      </c>
      <c r="Q670" s="16">
        <f>J670/H670</f>
        <v>40.833333333333336</v>
      </c>
      <c r="R670" s="16">
        <f>3.1415*(H670/2)^2*J670</f>
        <v>6927.0075000000006</v>
      </c>
      <c r="S670" s="16">
        <f t="shared" si="50"/>
        <v>23.651205489315732</v>
      </c>
    </row>
    <row r="671" spans="4:19" ht="14.65" thickBot="1" x14ac:dyDescent="0.5">
      <c r="D671" s="13" t="s">
        <v>20</v>
      </c>
      <c r="H671" s="14">
        <v>6</v>
      </c>
      <c r="I671" s="26"/>
      <c r="J671" s="28">
        <v>245</v>
      </c>
      <c r="K671" s="14" t="s">
        <v>22</v>
      </c>
      <c r="L671" s="24">
        <v>43803</v>
      </c>
      <c r="M671" s="24">
        <v>43501</v>
      </c>
      <c r="N671" s="21">
        <v>-106.91</v>
      </c>
      <c r="O671" s="21">
        <v>38.799999999999997</v>
      </c>
      <c r="Q671" s="16">
        <f>J671/H671</f>
        <v>40.833333333333336</v>
      </c>
      <c r="R671" s="16">
        <f>3.1415*(H671/2)^2*J671</f>
        <v>6927.0075000000006</v>
      </c>
      <c r="S671" s="16">
        <f t="shared" si="50"/>
        <v>23.651205489315732</v>
      </c>
    </row>
    <row r="672" spans="4:19" ht="14.65" thickBot="1" x14ac:dyDescent="0.5">
      <c r="D672" s="13" t="s">
        <v>20</v>
      </c>
      <c r="H672" s="14">
        <v>6</v>
      </c>
      <c r="I672" s="26"/>
      <c r="J672" s="28">
        <v>245</v>
      </c>
      <c r="K672" s="14" t="s">
        <v>22</v>
      </c>
      <c r="L672" s="24">
        <v>43501</v>
      </c>
      <c r="M672" s="24">
        <v>43529</v>
      </c>
      <c r="N672" s="21">
        <v>-106.91</v>
      </c>
      <c r="O672" s="21">
        <v>38.799999999999997</v>
      </c>
      <c r="Q672" s="16">
        <f>J672/H672</f>
        <v>40.833333333333336</v>
      </c>
      <c r="R672" s="16">
        <f>3.1415*(H672/2)^2*J672</f>
        <v>6927.0075000000006</v>
      </c>
      <c r="S672" s="16">
        <f t="shared" si="50"/>
        <v>23.651205489315732</v>
      </c>
    </row>
    <row r="673" spans="4:19" ht="14.65" thickBot="1" x14ac:dyDescent="0.5">
      <c r="D673" s="13" t="s">
        <v>20</v>
      </c>
      <c r="H673" s="14">
        <v>6</v>
      </c>
      <c r="I673" s="26"/>
      <c r="J673" s="28">
        <v>245</v>
      </c>
      <c r="K673" s="14" t="s">
        <v>22</v>
      </c>
      <c r="L673" s="24">
        <v>43529</v>
      </c>
      <c r="M673" s="24">
        <v>43564</v>
      </c>
      <c r="N673" s="21">
        <v>-106.91</v>
      </c>
      <c r="O673" s="21">
        <v>38.799999999999997</v>
      </c>
      <c r="Q673" s="16">
        <f>J673/H673</f>
        <v>40.833333333333336</v>
      </c>
      <c r="R673" s="16">
        <f>3.1415*(H673/2)^2*J673</f>
        <v>6927.0075000000006</v>
      </c>
      <c r="S673" s="16">
        <f t="shared" si="50"/>
        <v>23.651205489315732</v>
      </c>
    </row>
    <row r="674" spans="4:19" ht="14.65" thickBot="1" x14ac:dyDescent="0.5">
      <c r="D674" s="13" t="s">
        <v>20</v>
      </c>
      <c r="H674" s="14">
        <v>6</v>
      </c>
      <c r="I674" s="26"/>
      <c r="J674" s="28">
        <v>245</v>
      </c>
      <c r="K674" s="14" t="s">
        <v>22</v>
      </c>
      <c r="L674" s="24">
        <v>43564</v>
      </c>
      <c r="M674" s="24">
        <v>43592</v>
      </c>
      <c r="N674" s="21">
        <v>-106.91</v>
      </c>
      <c r="O674" s="21">
        <v>38.799999999999997</v>
      </c>
      <c r="Q674" s="16">
        <f>J674/H674</f>
        <v>40.833333333333336</v>
      </c>
      <c r="R674" s="16">
        <f>3.1415*(H674/2)^2*J674</f>
        <v>6927.0075000000006</v>
      </c>
      <c r="S674" s="16">
        <f t="shared" si="50"/>
        <v>23.651205489315732</v>
      </c>
    </row>
    <row r="675" spans="4:19" ht="14.65" thickBot="1" x14ac:dyDescent="0.5">
      <c r="D675" s="13" t="s">
        <v>20</v>
      </c>
      <c r="H675" s="14">
        <v>6</v>
      </c>
      <c r="I675" s="26"/>
      <c r="J675" s="28">
        <v>245</v>
      </c>
      <c r="K675" s="14" t="s">
        <v>22</v>
      </c>
      <c r="L675" s="24">
        <v>43592</v>
      </c>
      <c r="M675" s="24">
        <v>43620</v>
      </c>
      <c r="N675" s="21">
        <v>-106.91</v>
      </c>
      <c r="O675" s="21">
        <v>38.799999999999997</v>
      </c>
      <c r="Q675" s="16">
        <f>J675/H675</f>
        <v>40.833333333333336</v>
      </c>
      <c r="R675" s="16">
        <f>3.1415*(H675/2)^2*J675</f>
        <v>6927.0075000000006</v>
      </c>
      <c r="S675" s="16">
        <f t="shared" si="50"/>
        <v>23.651205489315732</v>
      </c>
    </row>
    <row r="676" spans="4:19" ht="14.65" thickBot="1" x14ac:dyDescent="0.5">
      <c r="D676" s="13" t="s">
        <v>20</v>
      </c>
      <c r="H676" s="14">
        <v>6</v>
      </c>
      <c r="I676" s="26"/>
      <c r="J676" s="28">
        <v>245</v>
      </c>
      <c r="K676" s="14" t="s">
        <v>22</v>
      </c>
      <c r="L676" s="24">
        <v>43620</v>
      </c>
      <c r="M676" s="24">
        <v>43648</v>
      </c>
      <c r="N676" s="21">
        <v>-106.91</v>
      </c>
      <c r="O676" s="21">
        <v>38.799999999999997</v>
      </c>
      <c r="Q676" s="16">
        <f>J676/H676</f>
        <v>40.833333333333336</v>
      </c>
      <c r="R676" s="16">
        <f>3.1415*(H676/2)^2*J676</f>
        <v>6927.0075000000006</v>
      </c>
      <c r="S676" s="16">
        <f t="shared" si="50"/>
        <v>23.651205489315732</v>
      </c>
    </row>
    <row r="677" spans="4:19" ht="14.65" thickBot="1" x14ac:dyDescent="0.5">
      <c r="D677" s="13" t="s">
        <v>20</v>
      </c>
      <c r="H677" s="14">
        <v>6</v>
      </c>
      <c r="I677" s="26"/>
      <c r="J677" s="28">
        <v>245</v>
      </c>
      <c r="K677" s="14" t="s">
        <v>22</v>
      </c>
      <c r="L677" s="24">
        <v>43256</v>
      </c>
      <c r="M677" s="24">
        <v>43353</v>
      </c>
      <c r="N677" s="21">
        <v>-113.53</v>
      </c>
      <c r="O677" s="21">
        <v>43.46</v>
      </c>
      <c r="Q677" s="16">
        <f>J677/H677</f>
        <v>40.833333333333336</v>
      </c>
      <c r="R677" s="16">
        <f>3.1415*(H677/2)^2*J677</f>
        <v>6927.0075000000006</v>
      </c>
      <c r="S677" s="16">
        <f t="shared" si="50"/>
        <v>23.651205489315732</v>
      </c>
    </row>
    <row r="678" spans="4:19" ht="14.65" thickBot="1" x14ac:dyDescent="0.5">
      <c r="D678" s="13" t="s">
        <v>20</v>
      </c>
      <c r="H678" s="14">
        <v>6</v>
      </c>
      <c r="I678" s="26"/>
      <c r="J678" s="28">
        <v>245</v>
      </c>
      <c r="K678" s="14" t="s">
        <v>22</v>
      </c>
      <c r="L678" s="24">
        <v>43789</v>
      </c>
      <c r="M678" s="24">
        <v>43438</v>
      </c>
      <c r="N678" s="21">
        <v>-113.53</v>
      </c>
      <c r="O678" s="21">
        <v>43.46</v>
      </c>
      <c r="Q678" s="16">
        <f>J678/H678</f>
        <v>40.833333333333336</v>
      </c>
      <c r="R678" s="16">
        <f>3.1415*(H678/2)^2*J678</f>
        <v>6927.0075000000006</v>
      </c>
      <c r="S678" s="16">
        <f t="shared" ref="S678:S728" si="51">2 * (R678*3/(4*3.1415))^(1/3)</f>
        <v>23.651205489315732</v>
      </c>
    </row>
    <row r="679" spans="4:19" ht="14.65" thickBot="1" x14ac:dyDescent="0.5">
      <c r="D679" s="13" t="s">
        <v>20</v>
      </c>
      <c r="H679" s="14">
        <v>6</v>
      </c>
      <c r="I679" s="26"/>
      <c r="J679" s="28">
        <v>245</v>
      </c>
      <c r="K679" s="14" t="s">
        <v>22</v>
      </c>
      <c r="L679" s="24">
        <v>43438</v>
      </c>
      <c r="M679" s="24">
        <v>43564</v>
      </c>
      <c r="N679" s="21">
        <v>-113.53</v>
      </c>
      <c r="O679" s="21">
        <v>43.46</v>
      </c>
      <c r="Q679" s="16">
        <f>J679/H679</f>
        <v>40.833333333333336</v>
      </c>
      <c r="R679" s="16">
        <f>3.1415*(H679/2)^2*J679</f>
        <v>6927.0075000000006</v>
      </c>
      <c r="S679" s="16">
        <f t="shared" si="51"/>
        <v>23.651205489315732</v>
      </c>
    </row>
    <row r="680" spans="4:19" ht="14.65" thickBot="1" x14ac:dyDescent="0.5">
      <c r="D680" s="13" t="s">
        <v>20</v>
      </c>
      <c r="H680" s="14">
        <v>6</v>
      </c>
      <c r="I680" s="26"/>
      <c r="J680" s="28">
        <v>245</v>
      </c>
      <c r="K680" s="14" t="s">
        <v>22</v>
      </c>
      <c r="L680" s="24">
        <v>43564</v>
      </c>
      <c r="M680" s="24">
        <v>43592</v>
      </c>
      <c r="N680" s="21">
        <v>-113.53</v>
      </c>
      <c r="O680" s="21">
        <v>43.46</v>
      </c>
      <c r="Q680" s="16">
        <f>J680/H680</f>
        <v>40.833333333333336</v>
      </c>
      <c r="R680" s="16">
        <f>3.1415*(H680/2)^2*J680</f>
        <v>6927.0075000000006</v>
      </c>
      <c r="S680" s="16">
        <f t="shared" si="51"/>
        <v>23.651205489315732</v>
      </c>
    </row>
    <row r="681" spans="4:19" ht="14.65" thickBot="1" x14ac:dyDescent="0.5">
      <c r="D681" s="13" t="s">
        <v>20</v>
      </c>
      <c r="H681" s="14">
        <v>6</v>
      </c>
      <c r="I681" s="26"/>
      <c r="J681" s="28">
        <v>245</v>
      </c>
      <c r="K681" s="14" t="s">
        <v>22</v>
      </c>
      <c r="L681" s="24">
        <v>43592</v>
      </c>
      <c r="M681" s="24">
        <v>43627</v>
      </c>
      <c r="N681" s="21">
        <v>-113.53</v>
      </c>
      <c r="O681" s="21">
        <v>43.46</v>
      </c>
      <c r="Q681" s="16">
        <f>J681/H681</f>
        <v>40.833333333333336</v>
      </c>
      <c r="R681" s="16">
        <f>3.1415*(H681/2)^2*J681</f>
        <v>6927.0075000000006</v>
      </c>
      <c r="S681" s="16">
        <f t="shared" si="51"/>
        <v>23.651205489315732</v>
      </c>
    </row>
    <row r="682" spans="4:19" ht="14.65" thickBot="1" x14ac:dyDescent="0.5">
      <c r="D682" s="13" t="s">
        <v>20</v>
      </c>
      <c r="H682" s="14">
        <v>6</v>
      </c>
      <c r="I682" s="26"/>
      <c r="J682" s="28">
        <v>245</v>
      </c>
      <c r="K682" s="14" t="s">
        <v>22</v>
      </c>
      <c r="L682" s="24">
        <v>43221</v>
      </c>
      <c r="M682" s="24">
        <v>43256</v>
      </c>
      <c r="N682" s="21">
        <v>-114.25</v>
      </c>
      <c r="O682" s="21">
        <v>38.93</v>
      </c>
      <c r="Q682" s="16">
        <f>J682/H682</f>
        <v>40.833333333333336</v>
      </c>
      <c r="R682" s="16">
        <f>3.1415*(H682/2)^2*J682</f>
        <v>6927.0075000000006</v>
      </c>
      <c r="S682" s="16">
        <f t="shared" si="51"/>
        <v>23.651205489315732</v>
      </c>
    </row>
    <row r="683" spans="4:19" ht="14.65" thickBot="1" x14ac:dyDescent="0.5">
      <c r="D683" s="13" t="s">
        <v>20</v>
      </c>
      <c r="H683" s="14">
        <v>6</v>
      </c>
      <c r="I683" s="26"/>
      <c r="J683" s="28">
        <v>245</v>
      </c>
      <c r="K683" s="14" t="s">
        <v>22</v>
      </c>
      <c r="L683" s="24">
        <v>43256</v>
      </c>
      <c r="M683" s="24">
        <v>43326</v>
      </c>
      <c r="N683" s="21">
        <v>-114.25</v>
      </c>
      <c r="O683" s="21">
        <v>38.93</v>
      </c>
      <c r="Q683" s="16">
        <f>J683/H683</f>
        <v>40.833333333333336</v>
      </c>
      <c r="R683" s="16">
        <f>3.1415*(H683/2)^2*J683</f>
        <v>6927.0075000000006</v>
      </c>
      <c r="S683" s="16">
        <f t="shared" si="51"/>
        <v>23.651205489315732</v>
      </c>
    </row>
    <row r="684" spans="4:19" ht="14.65" thickBot="1" x14ac:dyDescent="0.5">
      <c r="D684" s="13" t="s">
        <v>20</v>
      </c>
      <c r="H684" s="14">
        <v>6</v>
      </c>
      <c r="I684" s="26"/>
      <c r="J684" s="28">
        <v>245</v>
      </c>
      <c r="K684" s="14" t="s">
        <v>22</v>
      </c>
      <c r="L684" s="24">
        <v>43326</v>
      </c>
      <c r="M684" s="24">
        <v>43375</v>
      </c>
      <c r="N684" s="21">
        <v>-114.25</v>
      </c>
      <c r="O684" s="21">
        <v>38.93</v>
      </c>
      <c r="Q684" s="16">
        <f>J684/H684</f>
        <v>40.833333333333336</v>
      </c>
      <c r="R684" s="16">
        <f>3.1415*(H684/2)^2*J684</f>
        <v>6927.0075000000006</v>
      </c>
      <c r="S684" s="16">
        <f t="shared" si="51"/>
        <v>23.651205489315732</v>
      </c>
    </row>
    <row r="685" spans="4:19" ht="14.65" thickBot="1" x14ac:dyDescent="0.5">
      <c r="D685" s="13" t="s">
        <v>20</v>
      </c>
      <c r="H685" s="14">
        <v>6</v>
      </c>
      <c r="I685" s="26"/>
      <c r="J685" s="28">
        <v>245</v>
      </c>
      <c r="K685" s="14" t="s">
        <v>22</v>
      </c>
      <c r="L685" s="24">
        <v>43375</v>
      </c>
      <c r="M685" s="24">
        <v>43410</v>
      </c>
      <c r="N685" s="21">
        <v>-114.25</v>
      </c>
      <c r="O685" s="21">
        <v>38.93</v>
      </c>
      <c r="Q685" s="16">
        <f>J685/H685</f>
        <v>40.833333333333336</v>
      </c>
      <c r="R685" s="16">
        <f>3.1415*(H685/2)^2*J685</f>
        <v>6927.0075000000006</v>
      </c>
      <c r="S685" s="16">
        <f t="shared" si="51"/>
        <v>23.651205489315732</v>
      </c>
    </row>
    <row r="686" spans="4:19" ht="14.65" thickBot="1" x14ac:dyDescent="0.5">
      <c r="D686" s="13" t="s">
        <v>20</v>
      </c>
      <c r="H686" s="14">
        <v>6</v>
      </c>
      <c r="I686" s="26"/>
      <c r="J686" s="28">
        <v>245</v>
      </c>
      <c r="K686" s="14" t="s">
        <v>22</v>
      </c>
      <c r="L686" s="24">
        <v>43410</v>
      </c>
      <c r="M686" s="24">
        <v>43438</v>
      </c>
      <c r="N686" s="21">
        <v>-114.25</v>
      </c>
      <c r="O686" s="21">
        <v>38.93</v>
      </c>
      <c r="Q686" s="16">
        <f>J686/H686</f>
        <v>40.833333333333336</v>
      </c>
      <c r="R686" s="16">
        <f>3.1415*(H686/2)^2*J686</f>
        <v>6927.0075000000006</v>
      </c>
      <c r="S686" s="16">
        <f t="shared" si="51"/>
        <v>23.651205489315732</v>
      </c>
    </row>
    <row r="687" spans="4:19" ht="14.65" thickBot="1" x14ac:dyDescent="0.5">
      <c r="D687" s="13" t="s">
        <v>20</v>
      </c>
      <c r="H687" s="14">
        <v>6</v>
      </c>
      <c r="I687" s="26"/>
      <c r="J687" s="28">
        <v>245</v>
      </c>
      <c r="K687" s="14" t="s">
        <v>22</v>
      </c>
      <c r="L687" s="24">
        <v>43803</v>
      </c>
      <c r="M687" s="24">
        <v>43501</v>
      </c>
      <c r="N687" s="21">
        <v>-114.25</v>
      </c>
      <c r="O687" s="21">
        <v>38.93</v>
      </c>
      <c r="Q687" s="16">
        <f>J687/H687</f>
        <v>40.833333333333336</v>
      </c>
      <c r="R687" s="16">
        <f>3.1415*(H687/2)^2*J687</f>
        <v>6927.0075000000006</v>
      </c>
      <c r="S687" s="16">
        <f t="shared" si="51"/>
        <v>23.651205489315732</v>
      </c>
    </row>
    <row r="688" spans="4:19" ht="14.65" thickBot="1" x14ac:dyDescent="0.5">
      <c r="D688" s="13" t="s">
        <v>20</v>
      </c>
      <c r="H688" s="14">
        <v>6</v>
      </c>
      <c r="I688" s="26"/>
      <c r="J688" s="28">
        <v>245</v>
      </c>
      <c r="K688" s="14" t="s">
        <v>22</v>
      </c>
      <c r="L688" s="24">
        <v>43501</v>
      </c>
      <c r="M688" s="24">
        <v>43529</v>
      </c>
      <c r="N688" s="21">
        <v>-114.25</v>
      </c>
      <c r="O688" s="21">
        <v>38.93</v>
      </c>
      <c r="Q688" s="16">
        <f>J688/H688</f>
        <v>40.833333333333336</v>
      </c>
      <c r="R688" s="16">
        <f>3.1415*(H688/2)^2*J688</f>
        <v>6927.0075000000006</v>
      </c>
      <c r="S688" s="16">
        <f t="shared" si="51"/>
        <v>23.651205489315732</v>
      </c>
    </row>
    <row r="689" spans="4:19" ht="14.65" thickBot="1" x14ac:dyDescent="0.5">
      <c r="D689" s="13" t="s">
        <v>20</v>
      </c>
      <c r="H689" s="14">
        <v>6</v>
      </c>
      <c r="I689" s="26"/>
      <c r="J689" s="28">
        <v>245</v>
      </c>
      <c r="K689" s="14" t="s">
        <v>22</v>
      </c>
      <c r="L689" s="24">
        <v>43529</v>
      </c>
      <c r="M689" s="24">
        <v>43564</v>
      </c>
      <c r="N689" s="21">
        <v>-114.25</v>
      </c>
      <c r="O689" s="21">
        <v>38.93</v>
      </c>
      <c r="Q689" s="16">
        <f>J689/H689</f>
        <v>40.833333333333336</v>
      </c>
      <c r="R689" s="16">
        <f>3.1415*(H689/2)^2*J689</f>
        <v>6927.0075000000006</v>
      </c>
      <c r="S689" s="16">
        <f t="shared" si="51"/>
        <v>23.651205489315732</v>
      </c>
    </row>
    <row r="690" spans="4:19" ht="14.65" thickBot="1" x14ac:dyDescent="0.5">
      <c r="D690" s="13" t="s">
        <v>20</v>
      </c>
      <c r="H690" s="14">
        <v>6</v>
      </c>
      <c r="I690" s="26"/>
      <c r="J690" s="28">
        <v>245</v>
      </c>
      <c r="K690" s="14" t="s">
        <v>22</v>
      </c>
      <c r="L690" s="24">
        <v>43564</v>
      </c>
      <c r="M690" s="24">
        <v>43592</v>
      </c>
      <c r="N690" s="21">
        <v>-114.25</v>
      </c>
      <c r="O690" s="21">
        <v>38.93</v>
      </c>
      <c r="Q690" s="16">
        <f>J690/H690</f>
        <v>40.833333333333336</v>
      </c>
      <c r="R690" s="16">
        <f>3.1415*(H690/2)^2*J690</f>
        <v>6927.0075000000006</v>
      </c>
      <c r="S690" s="16">
        <f t="shared" si="51"/>
        <v>23.651205489315732</v>
      </c>
    </row>
    <row r="691" spans="4:19" ht="14.65" thickBot="1" x14ac:dyDescent="0.5">
      <c r="D691" s="13" t="s">
        <v>20</v>
      </c>
      <c r="H691" s="14">
        <v>6</v>
      </c>
      <c r="I691" s="26"/>
      <c r="J691" s="28">
        <v>245</v>
      </c>
      <c r="K691" s="14" t="s">
        <v>22</v>
      </c>
      <c r="L691" s="24">
        <v>43592</v>
      </c>
      <c r="M691" s="24">
        <v>43620</v>
      </c>
      <c r="N691" s="21">
        <v>-114.25</v>
      </c>
      <c r="O691" s="21">
        <v>38.93</v>
      </c>
      <c r="Q691" s="16">
        <f>J691/H691</f>
        <v>40.833333333333336</v>
      </c>
      <c r="R691" s="16">
        <f>3.1415*(H691/2)^2*J691</f>
        <v>6927.0075000000006</v>
      </c>
      <c r="S691" s="16">
        <f t="shared" si="51"/>
        <v>23.651205489315732</v>
      </c>
    </row>
    <row r="692" spans="4:19" ht="14.65" thickBot="1" x14ac:dyDescent="0.5">
      <c r="D692" s="13" t="s">
        <v>20</v>
      </c>
      <c r="H692" s="14">
        <v>6</v>
      </c>
      <c r="I692" s="26"/>
      <c r="J692" s="28">
        <v>245</v>
      </c>
      <c r="K692" s="14" t="s">
        <v>22</v>
      </c>
      <c r="L692" s="24">
        <v>43620</v>
      </c>
      <c r="M692" s="24">
        <v>43648</v>
      </c>
      <c r="N692" s="21">
        <v>-114.25</v>
      </c>
      <c r="O692" s="21">
        <v>38.93</v>
      </c>
      <c r="Q692" s="16">
        <f>J692/H692</f>
        <v>40.833333333333336</v>
      </c>
      <c r="R692" s="16">
        <f>3.1415*(H692/2)^2*J692</f>
        <v>6927.0075000000006</v>
      </c>
      <c r="S692" s="16">
        <f t="shared" si="51"/>
        <v>23.651205489315732</v>
      </c>
    </row>
    <row r="693" spans="4:19" ht="14.65" thickBot="1" x14ac:dyDescent="0.5">
      <c r="D693" s="13" t="s">
        <v>20</v>
      </c>
      <c r="H693" s="14">
        <v>6</v>
      </c>
      <c r="I693" s="26"/>
      <c r="J693" s="28">
        <v>245</v>
      </c>
      <c r="K693" s="14" t="s">
        <v>22</v>
      </c>
      <c r="L693" s="24">
        <v>43319</v>
      </c>
      <c r="M693" s="24">
        <v>43347</v>
      </c>
      <c r="N693" s="21">
        <v>-109.89</v>
      </c>
      <c r="O693" s="21">
        <v>38.21</v>
      </c>
      <c r="Q693" s="16">
        <f>J693/H693</f>
        <v>40.833333333333336</v>
      </c>
      <c r="R693" s="16">
        <f>3.1415*(H693/2)^2*J693</f>
        <v>6927.0075000000006</v>
      </c>
      <c r="S693" s="16">
        <f t="shared" si="51"/>
        <v>23.651205489315732</v>
      </c>
    </row>
    <row r="694" spans="4:19" ht="14.65" thickBot="1" x14ac:dyDescent="0.5">
      <c r="D694" s="13" t="s">
        <v>20</v>
      </c>
      <c r="H694" s="14">
        <v>6</v>
      </c>
      <c r="I694" s="26"/>
      <c r="J694" s="28">
        <v>245</v>
      </c>
      <c r="K694" s="14" t="s">
        <v>22</v>
      </c>
      <c r="L694" s="24">
        <v>43347</v>
      </c>
      <c r="M694" s="24">
        <v>43382</v>
      </c>
      <c r="N694" s="21">
        <v>-109.89</v>
      </c>
      <c r="O694" s="21">
        <v>38.21</v>
      </c>
      <c r="Q694" s="16">
        <f>J694/H694</f>
        <v>40.833333333333336</v>
      </c>
      <c r="R694" s="16">
        <f>3.1415*(H694/2)^2*J694</f>
        <v>6927.0075000000006</v>
      </c>
      <c r="S694" s="16">
        <f t="shared" si="51"/>
        <v>23.651205489315732</v>
      </c>
    </row>
    <row r="695" spans="4:19" ht="14.65" thickBot="1" x14ac:dyDescent="0.5">
      <c r="D695" s="13" t="s">
        <v>20</v>
      </c>
      <c r="H695" s="14">
        <v>6</v>
      </c>
      <c r="I695" s="26"/>
      <c r="J695" s="28">
        <v>245</v>
      </c>
      <c r="K695" s="14" t="s">
        <v>22</v>
      </c>
      <c r="L695" s="24">
        <v>43382</v>
      </c>
      <c r="M695" s="24">
        <v>43410</v>
      </c>
      <c r="N695" s="21">
        <v>-109.89</v>
      </c>
      <c r="O695" s="21">
        <v>38.21</v>
      </c>
      <c r="Q695" s="16">
        <f>J695/H695</f>
        <v>40.833333333333336</v>
      </c>
      <c r="R695" s="16">
        <f>3.1415*(H695/2)^2*J695</f>
        <v>6927.0075000000006</v>
      </c>
      <c r="S695" s="16">
        <f t="shared" si="51"/>
        <v>23.651205489315732</v>
      </c>
    </row>
    <row r="696" spans="4:19" ht="14.65" thickBot="1" x14ac:dyDescent="0.5">
      <c r="D696" s="13" t="s">
        <v>20</v>
      </c>
      <c r="H696" s="14">
        <v>6</v>
      </c>
      <c r="I696" s="26"/>
      <c r="J696" s="28">
        <v>245</v>
      </c>
      <c r="K696" s="14" t="s">
        <v>22</v>
      </c>
      <c r="L696" s="24">
        <v>43817</v>
      </c>
      <c r="M696" s="24">
        <v>43501</v>
      </c>
      <c r="N696" s="21">
        <v>-109.89</v>
      </c>
      <c r="O696" s="21">
        <v>38.21</v>
      </c>
      <c r="Q696" s="16">
        <f>J696/H696</f>
        <v>40.833333333333336</v>
      </c>
      <c r="R696" s="16">
        <f>3.1415*(H696/2)^2*J696</f>
        <v>6927.0075000000006</v>
      </c>
      <c r="S696" s="16">
        <f t="shared" si="51"/>
        <v>23.651205489315732</v>
      </c>
    </row>
    <row r="697" spans="4:19" ht="14.65" thickBot="1" x14ac:dyDescent="0.5">
      <c r="D697" s="13" t="s">
        <v>20</v>
      </c>
      <c r="H697" s="14">
        <v>6</v>
      </c>
      <c r="I697" s="26"/>
      <c r="J697" s="28">
        <v>245</v>
      </c>
      <c r="K697" s="14" t="s">
        <v>22</v>
      </c>
      <c r="L697" s="24">
        <v>43501</v>
      </c>
      <c r="M697" s="24">
        <v>43550</v>
      </c>
      <c r="N697" s="21">
        <v>-109.89</v>
      </c>
      <c r="O697" s="21">
        <v>38.21</v>
      </c>
      <c r="Q697" s="16">
        <f>J697/H697</f>
        <v>40.833333333333336</v>
      </c>
      <c r="R697" s="16">
        <f>3.1415*(H697/2)^2*J697</f>
        <v>6927.0075000000006</v>
      </c>
      <c r="S697" s="16">
        <f t="shared" si="51"/>
        <v>23.651205489315732</v>
      </c>
    </row>
    <row r="698" spans="4:19" ht="14.65" thickBot="1" x14ac:dyDescent="0.5">
      <c r="D698" s="13" t="s">
        <v>20</v>
      </c>
      <c r="H698" s="14">
        <v>6</v>
      </c>
      <c r="I698" s="26"/>
      <c r="J698" s="28">
        <v>245</v>
      </c>
      <c r="K698" s="14" t="s">
        <v>22</v>
      </c>
      <c r="L698" s="24">
        <v>43550</v>
      </c>
      <c r="M698" s="24">
        <v>43592</v>
      </c>
      <c r="N698" s="21">
        <v>-109.89</v>
      </c>
      <c r="O698" s="21">
        <v>38.21</v>
      </c>
      <c r="Q698" s="16">
        <f>J698/H698</f>
        <v>40.833333333333336</v>
      </c>
      <c r="R698" s="16">
        <f>3.1415*(H698/2)^2*J698</f>
        <v>6927.0075000000006</v>
      </c>
      <c r="S698" s="16">
        <f t="shared" si="51"/>
        <v>23.651205489315732</v>
      </c>
    </row>
    <row r="699" spans="4:19" ht="14.65" thickBot="1" x14ac:dyDescent="0.5">
      <c r="D699" s="13" t="s">
        <v>20</v>
      </c>
      <c r="H699" s="14">
        <v>6</v>
      </c>
      <c r="I699" s="26"/>
      <c r="J699" s="28">
        <v>245</v>
      </c>
      <c r="K699" s="14" t="s">
        <v>22</v>
      </c>
      <c r="L699" s="24">
        <v>43592</v>
      </c>
      <c r="M699" s="24">
        <v>43634</v>
      </c>
      <c r="N699" s="21">
        <v>-109.89</v>
      </c>
      <c r="O699" s="21">
        <v>38.21</v>
      </c>
      <c r="Q699" s="16">
        <f>J699/H699</f>
        <v>40.833333333333336</v>
      </c>
      <c r="R699" s="16">
        <f>3.1415*(H699/2)^2*J699</f>
        <v>6927.0075000000006</v>
      </c>
      <c r="S699" s="16">
        <f t="shared" si="51"/>
        <v>23.651205489315732</v>
      </c>
    </row>
    <row r="700" spans="4:19" ht="14.65" thickBot="1" x14ac:dyDescent="0.5">
      <c r="D700" s="13" t="s">
        <v>20</v>
      </c>
      <c r="H700" s="14">
        <v>6</v>
      </c>
      <c r="I700" s="26"/>
      <c r="J700" s="28">
        <v>245</v>
      </c>
      <c r="K700" s="14" t="s">
        <v>22</v>
      </c>
      <c r="L700" s="24">
        <v>43221</v>
      </c>
      <c r="M700" s="24">
        <v>43256</v>
      </c>
      <c r="N700" s="21">
        <v>-112.18</v>
      </c>
      <c r="O700" s="21">
        <v>37.6</v>
      </c>
      <c r="Q700" s="16">
        <f>J700/H700</f>
        <v>40.833333333333336</v>
      </c>
      <c r="R700" s="16">
        <f>3.1415*(H700/2)^2*J700</f>
        <v>6927.0075000000006</v>
      </c>
      <c r="S700" s="16">
        <f t="shared" si="51"/>
        <v>23.651205489315732</v>
      </c>
    </row>
    <row r="701" spans="4:19" ht="14.65" thickBot="1" x14ac:dyDescent="0.5">
      <c r="D701" s="13" t="s">
        <v>20</v>
      </c>
      <c r="H701" s="14">
        <v>6</v>
      </c>
      <c r="I701" s="26"/>
      <c r="J701" s="28">
        <v>245</v>
      </c>
      <c r="K701" s="14" t="s">
        <v>22</v>
      </c>
      <c r="L701" s="24">
        <v>43256</v>
      </c>
      <c r="M701" s="24">
        <v>43357</v>
      </c>
      <c r="N701" s="21">
        <v>-112.18</v>
      </c>
      <c r="O701" s="21">
        <v>37.6</v>
      </c>
      <c r="Q701" s="16">
        <f>J701/H701</f>
        <v>40.833333333333336</v>
      </c>
      <c r="R701" s="16">
        <f>3.1415*(H701/2)^2*J701</f>
        <v>6927.0075000000006</v>
      </c>
      <c r="S701" s="16">
        <f t="shared" si="51"/>
        <v>23.651205489315732</v>
      </c>
    </row>
    <row r="702" spans="4:19" ht="14.65" thickBot="1" x14ac:dyDescent="0.5">
      <c r="D702" s="13" t="s">
        <v>20</v>
      </c>
      <c r="H702" s="14">
        <v>6</v>
      </c>
      <c r="I702" s="26"/>
      <c r="J702" s="28">
        <v>245</v>
      </c>
      <c r="K702" s="14" t="s">
        <v>22</v>
      </c>
      <c r="L702" s="24">
        <v>43357</v>
      </c>
      <c r="M702" s="24">
        <v>43375</v>
      </c>
      <c r="N702" s="21">
        <v>-112.18</v>
      </c>
      <c r="O702" s="21">
        <v>37.6</v>
      </c>
      <c r="Q702" s="16">
        <f>J702/H702</f>
        <v>40.833333333333336</v>
      </c>
      <c r="R702" s="16">
        <f>3.1415*(H702/2)^2*J702</f>
        <v>6927.0075000000006</v>
      </c>
      <c r="S702" s="16">
        <f t="shared" si="51"/>
        <v>23.651205489315732</v>
      </c>
    </row>
    <row r="703" spans="4:19" ht="14.65" thickBot="1" x14ac:dyDescent="0.5">
      <c r="D703" s="13" t="s">
        <v>20</v>
      </c>
      <c r="H703" s="14">
        <v>6</v>
      </c>
      <c r="I703" s="26"/>
      <c r="J703" s="28">
        <v>245</v>
      </c>
      <c r="K703" s="14" t="s">
        <v>22</v>
      </c>
      <c r="L703" s="24">
        <v>43375</v>
      </c>
      <c r="M703" s="24">
        <v>43410</v>
      </c>
      <c r="N703" s="21">
        <v>-112.18</v>
      </c>
      <c r="O703" s="21">
        <v>37.6</v>
      </c>
      <c r="Q703" s="16">
        <f>J703/H703</f>
        <v>40.833333333333336</v>
      </c>
      <c r="R703" s="16">
        <f>3.1415*(H703/2)^2*J703</f>
        <v>6927.0075000000006</v>
      </c>
      <c r="S703" s="16">
        <f t="shared" si="51"/>
        <v>23.651205489315732</v>
      </c>
    </row>
    <row r="704" spans="4:19" ht="14.65" thickBot="1" x14ac:dyDescent="0.5">
      <c r="D704" s="13" t="s">
        <v>20</v>
      </c>
      <c r="H704" s="14">
        <v>6</v>
      </c>
      <c r="I704" s="26"/>
      <c r="J704" s="28">
        <v>245</v>
      </c>
      <c r="K704" s="14" t="s">
        <v>22</v>
      </c>
      <c r="L704" s="24">
        <v>43410</v>
      </c>
      <c r="M704" s="24">
        <v>43438</v>
      </c>
      <c r="N704" s="21">
        <v>-112.18</v>
      </c>
      <c r="O704" s="21">
        <v>37.6</v>
      </c>
      <c r="Q704" s="16">
        <f>J704/H704</f>
        <v>40.833333333333336</v>
      </c>
      <c r="R704" s="16">
        <f>3.1415*(H704/2)^2*J704</f>
        <v>6927.0075000000006</v>
      </c>
      <c r="S704" s="16">
        <f t="shared" si="51"/>
        <v>23.651205489315732</v>
      </c>
    </row>
    <row r="705" spans="1:19" ht="14.65" thickBot="1" x14ac:dyDescent="0.5">
      <c r="D705" s="13" t="s">
        <v>20</v>
      </c>
      <c r="H705" s="14">
        <v>6</v>
      </c>
      <c r="I705" s="26"/>
      <c r="J705" s="28">
        <v>245</v>
      </c>
      <c r="K705" s="14" t="s">
        <v>22</v>
      </c>
      <c r="L705" s="24">
        <v>43803</v>
      </c>
      <c r="M705" s="24">
        <v>43508</v>
      </c>
      <c r="N705" s="21">
        <v>-112.18</v>
      </c>
      <c r="O705" s="21">
        <v>37.6</v>
      </c>
      <c r="Q705" s="16">
        <f>J705/H705</f>
        <v>40.833333333333336</v>
      </c>
      <c r="R705" s="16">
        <f>3.1415*(H705/2)^2*J705</f>
        <v>6927.0075000000006</v>
      </c>
      <c r="S705" s="16">
        <f t="shared" si="51"/>
        <v>23.651205489315732</v>
      </c>
    </row>
    <row r="706" spans="1:19" ht="14.65" thickBot="1" x14ac:dyDescent="0.5">
      <c r="D706" s="13" t="s">
        <v>20</v>
      </c>
      <c r="H706" s="14">
        <v>6</v>
      </c>
      <c r="I706" s="26"/>
      <c r="J706" s="28">
        <v>245</v>
      </c>
      <c r="K706" s="14" t="s">
        <v>22</v>
      </c>
      <c r="L706" s="24">
        <v>43508</v>
      </c>
      <c r="M706" s="24">
        <v>43564</v>
      </c>
      <c r="N706" s="21">
        <v>-112.18</v>
      </c>
      <c r="O706" s="21">
        <v>37.6</v>
      </c>
      <c r="Q706" s="16">
        <f>J706/H706</f>
        <v>40.833333333333336</v>
      </c>
      <c r="R706" s="16">
        <f>3.1415*(H706/2)^2*J706</f>
        <v>6927.0075000000006</v>
      </c>
      <c r="S706" s="16">
        <f t="shared" si="51"/>
        <v>23.651205489315732</v>
      </c>
    </row>
    <row r="707" spans="1:19" ht="14.65" thickBot="1" x14ac:dyDescent="0.5">
      <c r="D707" s="13" t="s">
        <v>20</v>
      </c>
      <c r="H707" s="14">
        <v>6</v>
      </c>
      <c r="I707" s="26"/>
      <c r="J707" s="28">
        <v>245</v>
      </c>
      <c r="K707" s="14" t="s">
        <v>22</v>
      </c>
      <c r="L707" s="24">
        <v>43564</v>
      </c>
      <c r="M707" s="24">
        <v>43599</v>
      </c>
      <c r="N707" s="21">
        <v>-112.18</v>
      </c>
      <c r="O707" s="21">
        <v>37.6</v>
      </c>
      <c r="Q707" s="16">
        <f>J707/H707</f>
        <v>40.833333333333336</v>
      </c>
      <c r="R707" s="16">
        <f>3.1415*(H707/2)^2*J707</f>
        <v>6927.0075000000006</v>
      </c>
      <c r="S707" s="16">
        <f t="shared" si="51"/>
        <v>23.651205489315732</v>
      </c>
    </row>
    <row r="708" spans="1:19" ht="14.65" thickBot="1" x14ac:dyDescent="0.5">
      <c r="D708" s="13" t="s">
        <v>20</v>
      </c>
      <c r="H708" s="14">
        <v>6</v>
      </c>
      <c r="I708" s="26"/>
      <c r="J708" s="28">
        <v>245</v>
      </c>
      <c r="K708" s="14" t="s">
        <v>22</v>
      </c>
      <c r="L708" s="24">
        <v>43599</v>
      </c>
      <c r="M708" s="24">
        <v>43620</v>
      </c>
      <c r="N708" s="21">
        <v>-112.18</v>
      </c>
      <c r="O708" s="21">
        <v>37.6</v>
      </c>
      <c r="Q708" s="16">
        <f>J708/H708</f>
        <v>40.833333333333336</v>
      </c>
      <c r="R708" s="16">
        <f>3.1415*(H708/2)^2*J708</f>
        <v>6927.0075000000006</v>
      </c>
      <c r="S708" s="16">
        <f t="shared" si="51"/>
        <v>23.651205489315732</v>
      </c>
    </row>
    <row r="709" spans="1:19" ht="14.65" thickBot="1" x14ac:dyDescent="0.5">
      <c r="D709" s="13" t="s">
        <v>20</v>
      </c>
      <c r="H709" s="14">
        <v>6</v>
      </c>
      <c r="I709" s="26"/>
      <c r="J709" s="28">
        <v>245</v>
      </c>
      <c r="K709" s="14" t="s">
        <v>22</v>
      </c>
      <c r="L709" s="24">
        <v>43620</v>
      </c>
      <c r="M709" s="24">
        <v>43648</v>
      </c>
      <c r="N709" s="21">
        <v>-112.18</v>
      </c>
      <c r="O709" s="21">
        <v>37.6</v>
      </c>
      <c r="Q709" s="16">
        <f>J709/H709</f>
        <v>40.833333333333336</v>
      </c>
      <c r="R709" s="16">
        <f>3.1415*(H709/2)^2*J709</f>
        <v>6927.0075000000006</v>
      </c>
      <c r="S709" s="16">
        <f t="shared" si="51"/>
        <v>23.651205489315732</v>
      </c>
    </row>
    <row r="710" spans="1:19" ht="14.65" thickBot="1" x14ac:dyDescent="0.5">
      <c r="D710" s="13" t="s">
        <v>20</v>
      </c>
      <c r="H710" s="14">
        <v>6</v>
      </c>
      <c r="I710" s="26"/>
      <c r="J710" s="28">
        <v>245</v>
      </c>
      <c r="K710" s="14" t="s">
        <v>22</v>
      </c>
      <c r="L710" s="24">
        <v>43256</v>
      </c>
      <c r="M710" s="24">
        <v>43319</v>
      </c>
      <c r="N710" s="21">
        <v>-109.65</v>
      </c>
      <c r="O710" s="21">
        <v>43.18</v>
      </c>
      <c r="Q710" s="16">
        <f>J710/H710</f>
        <v>40.833333333333336</v>
      </c>
      <c r="R710" s="16">
        <f>3.1415*(H710/2)^2*J710</f>
        <v>6927.0075000000006</v>
      </c>
      <c r="S710" s="16">
        <f t="shared" si="51"/>
        <v>23.651205489315732</v>
      </c>
    </row>
    <row r="711" spans="1:19" ht="14.65" thickBot="1" x14ac:dyDescent="0.5">
      <c r="D711" s="13" t="s">
        <v>20</v>
      </c>
      <c r="H711" s="14">
        <v>6</v>
      </c>
      <c r="I711" s="26"/>
      <c r="J711" s="28">
        <v>245</v>
      </c>
      <c r="K711" s="14" t="s">
        <v>22</v>
      </c>
      <c r="L711" s="24">
        <v>43319</v>
      </c>
      <c r="M711" s="24">
        <v>43347</v>
      </c>
      <c r="N711" s="21">
        <v>-109.65</v>
      </c>
      <c r="O711" s="21">
        <v>43.18</v>
      </c>
      <c r="Q711" s="16">
        <f>J711/H711</f>
        <v>40.833333333333336</v>
      </c>
      <c r="R711" s="16">
        <f>3.1415*(H711/2)^2*J711</f>
        <v>6927.0075000000006</v>
      </c>
      <c r="S711" s="16">
        <f t="shared" si="51"/>
        <v>23.651205489315732</v>
      </c>
    </row>
    <row r="712" spans="1:19" ht="14.65" thickBot="1" x14ac:dyDescent="0.5">
      <c r="D712" s="13" t="s">
        <v>20</v>
      </c>
      <c r="H712" s="14">
        <v>6</v>
      </c>
      <c r="I712" s="26"/>
      <c r="J712" s="28">
        <v>245</v>
      </c>
      <c r="K712" s="14" t="s">
        <v>22</v>
      </c>
      <c r="L712" s="24">
        <v>43382</v>
      </c>
      <c r="M712" s="24">
        <v>43410</v>
      </c>
      <c r="N712" s="21">
        <v>-109.65</v>
      </c>
      <c r="O712" s="21">
        <v>43.18</v>
      </c>
      <c r="Q712" s="16">
        <f>J712/H712</f>
        <v>40.833333333333336</v>
      </c>
      <c r="R712" s="16">
        <f>3.1415*(H712/2)^2*J712</f>
        <v>6927.0075000000006</v>
      </c>
      <c r="S712" s="16">
        <f t="shared" si="51"/>
        <v>23.651205489315732</v>
      </c>
    </row>
    <row r="713" spans="1:19" ht="14.65" thickBot="1" x14ac:dyDescent="0.5">
      <c r="D713" s="13" t="s">
        <v>20</v>
      </c>
      <c r="H713" s="14">
        <v>6</v>
      </c>
      <c r="I713" s="26"/>
      <c r="J713" s="28">
        <v>245</v>
      </c>
      <c r="K713" s="14" t="s">
        <v>22</v>
      </c>
      <c r="L713" s="24">
        <v>43775</v>
      </c>
      <c r="M713" s="24">
        <v>43438</v>
      </c>
      <c r="N713" s="21">
        <v>-109.65</v>
      </c>
      <c r="O713" s="21">
        <v>43.18</v>
      </c>
      <c r="Q713" s="16">
        <f>J713/H713</f>
        <v>40.833333333333336</v>
      </c>
      <c r="R713" s="16">
        <f>3.1415*(H713/2)^2*J713</f>
        <v>6927.0075000000006</v>
      </c>
      <c r="S713" s="16">
        <f t="shared" si="51"/>
        <v>23.651205489315732</v>
      </c>
    </row>
    <row r="714" spans="1:19" ht="14.65" thickBot="1" x14ac:dyDescent="0.5">
      <c r="D714" s="13" t="s">
        <v>20</v>
      </c>
      <c r="H714" s="14">
        <v>6</v>
      </c>
      <c r="I714" s="26"/>
      <c r="J714" s="28">
        <v>245</v>
      </c>
      <c r="K714" s="14" t="s">
        <v>22</v>
      </c>
      <c r="L714" s="24">
        <v>43803</v>
      </c>
      <c r="M714" s="24">
        <v>43501</v>
      </c>
      <c r="N714" s="21">
        <v>-109.65</v>
      </c>
      <c r="O714" s="21">
        <v>43.18</v>
      </c>
      <c r="Q714" s="16">
        <f>J714/H714</f>
        <v>40.833333333333336</v>
      </c>
      <c r="R714" s="16">
        <f>3.1415*(H714/2)^2*J714</f>
        <v>6927.0075000000006</v>
      </c>
      <c r="S714" s="16">
        <f t="shared" si="51"/>
        <v>23.651205489315732</v>
      </c>
    </row>
    <row r="715" spans="1:19" ht="14.65" thickBot="1" x14ac:dyDescent="0.5">
      <c r="D715" s="13" t="s">
        <v>20</v>
      </c>
      <c r="H715" s="14">
        <v>6</v>
      </c>
      <c r="I715" s="26"/>
      <c r="J715" s="28">
        <v>245</v>
      </c>
      <c r="K715" s="14" t="s">
        <v>22</v>
      </c>
      <c r="L715" s="24">
        <v>43501</v>
      </c>
      <c r="M715" s="24">
        <v>43569</v>
      </c>
      <c r="N715" s="21">
        <v>-109.65</v>
      </c>
      <c r="O715" s="21">
        <v>43.18</v>
      </c>
      <c r="Q715" s="16">
        <f>J715/H715</f>
        <v>40.833333333333336</v>
      </c>
      <c r="R715" s="16">
        <f>3.1415*(H715/2)^2*J715</f>
        <v>6927.0075000000006</v>
      </c>
      <c r="S715" s="16">
        <f t="shared" si="51"/>
        <v>23.651205489315732</v>
      </c>
    </row>
    <row r="716" spans="1:19" ht="14.65" thickBot="1" x14ac:dyDescent="0.5">
      <c r="D716" s="13" t="s">
        <v>20</v>
      </c>
      <c r="H716" s="14">
        <v>6</v>
      </c>
      <c r="I716" s="26"/>
      <c r="J716" s="28">
        <v>245</v>
      </c>
      <c r="K716" s="14" t="s">
        <v>22</v>
      </c>
      <c r="L716" s="24">
        <v>43630</v>
      </c>
      <c r="M716" s="24">
        <v>43648</v>
      </c>
      <c r="N716" s="21">
        <v>-109.65</v>
      </c>
      <c r="O716" s="21">
        <v>43.18</v>
      </c>
      <c r="Q716" s="16">
        <f>J716/H716</f>
        <v>40.833333333333336</v>
      </c>
      <c r="R716" s="16">
        <f>3.1415*(H716/2)^2*J716</f>
        <v>6927.0075000000006</v>
      </c>
      <c r="S716" s="16">
        <f t="shared" si="51"/>
        <v>23.651205489315732</v>
      </c>
    </row>
    <row r="717" spans="1:19" ht="14.65" thickBot="1" x14ac:dyDescent="0.5">
      <c r="I717" s="26"/>
      <c r="J717" s="28"/>
      <c r="L717" s="24"/>
      <c r="M717" s="24"/>
      <c r="N717" s="21"/>
      <c r="O717" s="21"/>
    </row>
    <row r="718" spans="1:19" ht="14.65" thickBot="1" x14ac:dyDescent="0.5">
      <c r="A718" s="12">
        <v>18</v>
      </c>
      <c r="B718" t="s">
        <v>52</v>
      </c>
      <c r="C718" s="13">
        <v>2020</v>
      </c>
      <c r="D718" s="13" t="s">
        <v>20</v>
      </c>
      <c r="I718" s="27">
        <v>7862</v>
      </c>
      <c r="J718" s="28">
        <v>27</v>
      </c>
      <c r="K718" s="14" t="s">
        <v>37</v>
      </c>
      <c r="L718" s="24">
        <v>43221</v>
      </c>
      <c r="M718" s="24">
        <v>43256</v>
      </c>
      <c r="N718" s="21">
        <v>-112.1</v>
      </c>
      <c r="O718" s="21">
        <v>36.11</v>
      </c>
      <c r="S718" s="16">
        <v>27</v>
      </c>
    </row>
    <row r="719" spans="1:19" ht="14.65" thickBot="1" x14ac:dyDescent="0.5">
      <c r="D719" s="13" t="s">
        <v>20</v>
      </c>
      <c r="I719" s="26"/>
      <c r="J719" s="28">
        <v>27</v>
      </c>
      <c r="K719" s="14" t="s">
        <v>37</v>
      </c>
      <c r="L719" s="24">
        <v>43256</v>
      </c>
      <c r="M719" s="24">
        <v>43326</v>
      </c>
      <c r="N719" s="21">
        <v>-112.1</v>
      </c>
      <c r="O719" s="21">
        <v>36.11</v>
      </c>
      <c r="S719" s="16">
        <v>27</v>
      </c>
    </row>
    <row r="720" spans="1:19" ht="14.65" thickBot="1" x14ac:dyDescent="0.5">
      <c r="D720" s="13" t="s">
        <v>20</v>
      </c>
      <c r="I720" s="26"/>
      <c r="J720" s="28">
        <v>27</v>
      </c>
      <c r="K720" s="14" t="s">
        <v>37</v>
      </c>
      <c r="L720" s="24">
        <v>43326</v>
      </c>
      <c r="M720" s="24">
        <v>43389</v>
      </c>
      <c r="N720" s="21">
        <v>-112.1</v>
      </c>
      <c r="O720" s="21">
        <v>36.11</v>
      </c>
      <c r="S720" s="16">
        <v>27</v>
      </c>
    </row>
    <row r="721" spans="4:19" ht="14.65" thickBot="1" x14ac:dyDescent="0.5">
      <c r="D721" s="13" t="s">
        <v>20</v>
      </c>
      <c r="I721" s="26"/>
      <c r="J721" s="28">
        <v>27</v>
      </c>
      <c r="K721" s="14" t="s">
        <v>37</v>
      </c>
      <c r="L721" s="24">
        <v>43389</v>
      </c>
      <c r="M721" s="24">
        <v>43410</v>
      </c>
      <c r="N721" s="21">
        <v>-112.1</v>
      </c>
      <c r="O721" s="21">
        <v>36.11</v>
      </c>
      <c r="S721" s="16">
        <v>27</v>
      </c>
    </row>
    <row r="722" spans="4:19" ht="14.65" thickBot="1" x14ac:dyDescent="0.5">
      <c r="D722" s="13" t="s">
        <v>20</v>
      </c>
      <c r="I722" s="26"/>
      <c r="J722" s="28">
        <v>27</v>
      </c>
      <c r="K722" s="14" t="s">
        <v>37</v>
      </c>
      <c r="L722" s="24">
        <v>43410</v>
      </c>
      <c r="M722" s="24">
        <v>43438</v>
      </c>
      <c r="N722" s="21">
        <v>-112.1</v>
      </c>
      <c r="O722" s="21">
        <v>36.11</v>
      </c>
      <c r="S722" s="16">
        <v>27</v>
      </c>
    </row>
    <row r="723" spans="4:19" ht="14.65" thickBot="1" x14ac:dyDescent="0.5">
      <c r="D723" s="13" t="s">
        <v>20</v>
      </c>
      <c r="I723" s="26"/>
      <c r="J723" s="28">
        <v>27</v>
      </c>
      <c r="K723" s="14" t="s">
        <v>37</v>
      </c>
      <c r="L723" s="24">
        <v>43438</v>
      </c>
      <c r="M723" s="24">
        <v>43501</v>
      </c>
      <c r="N723" s="21">
        <v>-112.1</v>
      </c>
      <c r="O723" s="21">
        <v>36.11</v>
      </c>
      <c r="S723" s="16">
        <v>27</v>
      </c>
    </row>
    <row r="724" spans="4:19" ht="14.65" thickBot="1" x14ac:dyDescent="0.5">
      <c r="D724" s="13" t="s">
        <v>20</v>
      </c>
      <c r="I724" s="26"/>
      <c r="J724" s="28">
        <v>27</v>
      </c>
      <c r="K724" s="14" t="s">
        <v>37</v>
      </c>
      <c r="L724" s="24">
        <v>43501</v>
      </c>
      <c r="M724" s="24">
        <v>43529</v>
      </c>
      <c r="N724" s="21">
        <v>-112.1</v>
      </c>
      <c r="O724" s="21">
        <v>36.11</v>
      </c>
      <c r="S724" s="16">
        <v>27</v>
      </c>
    </row>
    <row r="725" spans="4:19" ht="14.65" thickBot="1" x14ac:dyDescent="0.5">
      <c r="D725" s="13" t="s">
        <v>20</v>
      </c>
      <c r="I725" s="26"/>
      <c r="J725" s="28">
        <v>27</v>
      </c>
      <c r="K725" s="14" t="s">
        <v>37</v>
      </c>
      <c r="L725" s="24">
        <v>43529</v>
      </c>
      <c r="M725" s="24">
        <v>43564</v>
      </c>
      <c r="N725" s="21">
        <v>-112.1</v>
      </c>
      <c r="O725" s="21">
        <v>36.11</v>
      </c>
      <c r="S725" s="16">
        <v>27</v>
      </c>
    </row>
    <row r="726" spans="4:19" ht="14.65" thickBot="1" x14ac:dyDescent="0.5">
      <c r="D726" s="13" t="s">
        <v>20</v>
      </c>
      <c r="I726" s="26"/>
      <c r="J726" s="28">
        <v>27</v>
      </c>
      <c r="K726" s="14" t="s">
        <v>37</v>
      </c>
      <c r="L726" s="24">
        <v>43564</v>
      </c>
      <c r="M726" s="24">
        <v>43593</v>
      </c>
      <c r="N726" s="21">
        <v>-112.1</v>
      </c>
      <c r="O726" s="21">
        <v>36.11</v>
      </c>
      <c r="S726" s="16">
        <v>27</v>
      </c>
    </row>
    <row r="727" spans="4:19" ht="14.65" thickBot="1" x14ac:dyDescent="0.5">
      <c r="D727" s="13" t="s">
        <v>20</v>
      </c>
      <c r="I727" s="26"/>
      <c r="J727" s="28">
        <v>27</v>
      </c>
      <c r="K727" s="14" t="s">
        <v>37</v>
      </c>
      <c r="L727" s="24">
        <v>43593</v>
      </c>
      <c r="M727" s="24">
        <v>43620</v>
      </c>
      <c r="N727" s="21">
        <v>-112.1</v>
      </c>
      <c r="O727" s="21">
        <v>36.11</v>
      </c>
      <c r="S727" s="16">
        <v>27</v>
      </c>
    </row>
    <row r="728" spans="4:19" ht="14.65" thickBot="1" x14ac:dyDescent="0.5">
      <c r="D728" s="13" t="s">
        <v>20</v>
      </c>
      <c r="I728" s="26"/>
      <c r="J728" s="28">
        <v>27</v>
      </c>
      <c r="K728" s="14" t="s">
        <v>37</v>
      </c>
      <c r="L728" s="24">
        <v>43620</v>
      </c>
      <c r="M728" s="24">
        <v>43648</v>
      </c>
      <c r="N728" s="21">
        <v>-112.1</v>
      </c>
      <c r="O728" s="21">
        <v>36.11</v>
      </c>
      <c r="S728" s="16">
        <v>27</v>
      </c>
    </row>
    <row r="729" spans="4:19" ht="14.65" thickBot="1" x14ac:dyDescent="0.5">
      <c r="D729" s="13" t="s">
        <v>20</v>
      </c>
      <c r="I729" s="26"/>
      <c r="J729" s="28">
        <v>27</v>
      </c>
      <c r="K729" s="14" t="s">
        <v>37</v>
      </c>
      <c r="L729" s="24">
        <v>43221</v>
      </c>
      <c r="M729" s="24">
        <v>43256</v>
      </c>
      <c r="N729" s="21">
        <v>-115.89</v>
      </c>
      <c r="O729" s="21">
        <v>33.86</v>
      </c>
      <c r="S729" s="16">
        <v>27</v>
      </c>
    </row>
    <row r="730" spans="4:19" ht="14.65" thickBot="1" x14ac:dyDescent="0.5">
      <c r="D730" s="13" t="s">
        <v>20</v>
      </c>
      <c r="I730" s="26"/>
      <c r="J730" s="28">
        <v>27</v>
      </c>
      <c r="K730" s="14" t="s">
        <v>37</v>
      </c>
      <c r="L730" s="24">
        <v>43256</v>
      </c>
      <c r="M730" s="24">
        <v>43319</v>
      </c>
      <c r="N730" s="21">
        <v>-115.89</v>
      </c>
      <c r="O730" s="21">
        <v>33.86</v>
      </c>
      <c r="S730" s="16">
        <v>27</v>
      </c>
    </row>
    <row r="731" spans="4:19" ht="14.65" thickBot="1" x14ac:dyDescent="0.5">
      <c r="D731" s="13" t="s">
        <v>20</v>
      </c>
      <c r="I731" s="26"/>
      <c r="J731" s="28">
        <v>27</v>
      </c>
      <c r="K731" s="14" t="s">
        <v>37</v>
      </c>
      <c r="L731" s="24">
        <v>43319</v>
      </c>
      <c r="M731" s="24">
        <v>43354</v>
      </c>
      <c r="N731" s="21">
        <v>-115.89</v>
      </c>
      <c r="O731" s="21">
        <v>33.86</v>
      </c>
      <c r="S731" s="16">
        <v>27</v>
      </c>
    </row>
    <row r="732" spans="4:19" ht="14.65" thickBot="1" x14ac:dyDescent="0.5">
      <c r="D732" s="13" t="s">
        <v>20</v>
      </c>
      <c r="I732" s="26"/>
      <c r="J732" s="28">
        <v>27</v>
      </c>
      <c r="K732" s="14" t="s">
        <v>37</v>
      </c>
      <c r="L732" s="24">
        <v>43354</v>
      </c>
      <c r="M732" s="24">
        <v>43375</v>
      </c>
      <c r="N732" s="21">
        <v>-115.89</v>
      </c>
      <c r="O732" s="21">
        <v>33.86</v>
      </c>
      <c r="S732" s="16">
        <v>27</v>
      </c>
    </row>
    <row r="733" spans="4:19" ht="14.65" thickBot="1" x14ac:dyDescent="0.5">
      <c r="D733" s="13" t="s">
        <v>20</v>
      </c>
      <c r="I733" s="26"/>
      <c r="J733" s="28">
        <v>27</v>
      </c>
      <c r="K733" s="14" t="s">
        <v>37</v>
      </c>
      <c r="L733" s="24">
        <v>43375</v>
      </c>
      <c r="M733" s="24">
        <v>43410</v>
      </c>
      <c r="N733" s="21">
        <v>-115.89</v>
      </c>
      <c r="O733" s="21">
        <v>33.86</v>
      </c>
      <c r="S733" s="16">
        <v>27</v>
      </c>
    </row>
    <row r="734" spans="4:19" ht="14.65" thickBot="1" x14ac:dyDescent="0.5">
      <c r="D734" s="13" t="s">
        <v>20</v>
      </c>
      <c r="I734" s="26"/>
      <c r="J734" s="28">
        <v>27</v>
      </c>
      <c r="K734" s="14" t="s">
        <v>37</v>
      </c>
      <c r="L734" s="24">
        <v>43410</v>
      </c>
      <c r="M734" s="24">
        <v>43438</v>
      </c>
      <c r="N734" s="21">
        <v>-115.89</v>
      </c>
      <c r="O734" s="21">
        <v>33.86</v>
      </c>
      <c r="S734" s="16">
        <v>27</v>
      </c>
    </row>
    <row r="735" spans="4:19" ht="14.65" thickBot="1" x14ac:dyDescent="0.5">
      <c r="D735" s="13" t="s">
        <v>20</v>
      </c>
      <c r="I735" s="26"/>
      <c r="J735" s="28">
        <v>27</v>
      </c>
      <c r="K735" s="14" t="s">
        <v>37</v>
      </c>
      <c r="L735" s="24">
        <v>43803</v>
      </c>
      <c r="M735" s="24">
        <v>43501</v>
      </c>
      <c r="N735" s="21">
        <v>-115.89</v>
      </c>
      <c r="O735" s="21">
        <v>33.86</v>
      </c>
      <c r="S735" s="16">
        <v>27</v>
      </c>
    </row>
    <row r="736" spans="4:19" ht="14.65" thickBot="1" x14ac:dyDescent="0.5">
      <c r="D736" s="13" t="s">
        <v>20</v>
      </c>
      <c r="I736" s="26"/>
      <c r="J736" s="28">
        <v>27</v>
      </c>
      <c r="K736" s="14" t="s">
        <v>37</v>
      </c>
      <c r="L736" s="24">
        <v>43501</v>
      </c>
      <c r="M736" s="24">
        <v>43536</v>
      </c>
      <c r="N736" s="21">
        <v>-115.89</v>
      </c>
      <c r="O736" s="21">
        <v>33.86</v>
      </c>
      <c r="S736" s="16">
        <v>27</v>
      </c>
    </row>
    <row r="737" spans="4:19" ht="14.65" thickBot="1" x14ac:dyDescent="0.5">
      <c r="D737" s="13" t="s">
        <v>20</v>
      </c>
      <c r="I737" s="26"/>
      <c r="J737" s="28">
        <v>27</v>
      </c>
      <c r="K737" s="14" t="s">
        <v>37</v>
      </c>
      <c r="L737" s="24">
        <v>43536</v>
      </c>
      <c r="M737" s="24">
        <v>43620</v>
      </c>
      <c r="N737" s="21">
        <v>-115.89</v>
      </c>
      <c r="O737" s="21">
        <v>33.86</v>
      </c>
      <c r="S737" s="16">
        <v>27</v>
      </c>
    </row>
    <row r="738" spans="4:19" ht="14.65" thickBot="1" x14ac:dyDescent="0.5">
      <c r="D738" s="13" t="s">
        <v>20</v>
      </c>
      <c r="I738" s="26"/>
      <c r="J738" s="28">
        <v>27</v>
      </c>
      <c r="K738" s="14" t="s">
        <v>37</v>
      </c>
      <c r="L738" s="24">
        <v>43620</v>
      </c>
      <c r="M738" s="24">
        <v>43648</v>
      </c>
      <c r="N738" s="21">
        <v>-115.89</v>
      </c>
      <c r="O738" s="21">
        <v>33.86</v>
      </c>
      <c r="S738" s="16">
        <v>27</v>
      </c>
    </row>
    <row r="739" spans="4:19" ht="14.65" thickBot="1" x14ac:dyDescent="0.5">
      <c r="D739" s="13" t="s">
        <v>20</v>
      </c>
      <c r="I739" s="26"/>
      <c r="J739" s="28">
        <v>27</v>
      </c>
      <c r="K739" s="14" t="s">
        <v>37</v>
      </c>
      <c r="L739" s="24">
        <v>43221</v>
      </c>
      <c r="M739" s="24">
        <v>43256</v>
      </c>
      <c r="N739" s="21">
        <v>-105.67</v>
      </c>
      <c r="O739" s="21">
        <v>40.340000000000003</v>
      </c>
      <c r="S739" s="16">
        <v>27</v>
      </c>
    </row>
    <row r="740" spans="4:19" ht="14.65" thickBot="1" x14ac:dyDescent="0.5">
      <c r="D740" s="13" t="s">
        <v>20</v>
      </c>
      <c r="I740" s="26"/>
      <c r="J740" s="28">
        <v>27</v>
      </c>
      <c r="K740" s="14" t="s">
        <v>37</v>
      </c>
      <c r="L740" s="24">
        <v>43326</v>
      </c>
      <c r="M740" s="24">
        <v>43382</v>
      </c>
      <c r="N740" s="21">
        <v>-105.67</v>
      </c>
      <c r="O740" s="21">
        <v>40.340000000000003</v>
      </c>
      <c r="S740" s="16">
        <v>27</v>
      </c>
    </row>
    <row r="741" spans="4:19" ht="14.65" thickBot="1" x14ac:dyDescent="0.5">
      <c r="D741" s="13" t="s">
        <v>20</v>
      </c>
      <c r="I741" s="26"/>
      <c r="J741" s="28">
        <v>27</v>
      </c>
      <c r="K741" s="14" t="s">
        <v>37</v>
      </c>
      <c r="L741" s="24">
        <v>43382</v>
      </c>
      <c r="M741" s="24">
        <v>43410</v>
      </c>
      <c r="N741" s="21">
        <v>-105.67</v>
      </c>
      <c r="O741" s="21">
        <v>40.340000000000003</v>
      </c>
      <c r="S741" s="16">
        <v>27</v>
      </c>
    </row>
    <row r="742" spans="4:19" ht="14.65" thickBot="1" x14ac:dyDescent="0.5">
      <c r="D742" s="13" t="s">
        <v>20</v>
      </c>
      <c r="I742" s="26"/>
      <c r="J742" s="28">
        <v>27</v>
      </c>
      <c r="K742" s="14" t="s">
        <v>37</v>
      </c>
      <c r="L742" s="24">
        <v>43410</v>
      </c>
      <c r="M742" s="24">
        <v>43438</v>
      </c>
      <c r="N742" s="21">
        <v>-105.67</v>
      </c>
      <c r="O742" s="21">
        <v>40.340000000000003</v>
      </c>
      <c r="S742" s="16">
        <v>27</v>
      </c>
    </row>
    <row r="743" spans="4:19" ht="14.65" thickBot="1" x14ac:dyDescent="0.5">
      <c r="D743" s="13" t="s">
        <v>20</v>
      </c>
      <c r="I743" s="26"/>
      <c r="J743" s="28">
        <v>27</v>
      </c>
      <c r="K743" s="14" t="s">
        <v>37</v>
      </c>
      <c r="L743" s="24">
        <v>43438</v>
      </c>
      <c r="M743" s="24">
        <v>43501</v>
      </c>
      <c r="N743" s="21">
        <v>-105.67</v>
      </c>
      <c r="O743" s="21">
        <v>40.340000000000003</v>
      </c>
      <c r="S743" s="16">
        <v>27</v>
      </c>
    </row>
    <row r="744" spans="4:19" ht="14.65" thickBot="1" x14ac:dyDescent="0.5">
      <c r="D744" s="13" t="s">
        <v>20</v>
      </c>
      <c r="I744" s="26"/>
      <c r="J744" s="28">
        <v>27</v>
      </c>
      <c r="K744" s="14" t="s">
        <v>37</v>
      </c>
      <c r="L744" s="24">
        <v>43501</v>
      </c>
      <c r="M744" s="24">
        <v>43529</v>
      </c>
      <c r="N744" s="21">
        <v>-105.67</v>
      </c>
      <c r="O744" s="21">
        <v>40.340000000000003</v>
      </c>
      <c r="S744" s="16">
        <v>27</v>
      </c>
    </row>
    <row r="745" spans="4:19" ht="14.65" thickBot="1" x14ac:dyDescent="0.5">
      <c r="D745" s="13" t="s">
        <v>20</v>
      </c>
      <c r="I745" s="26"/>
      <c r="J745" s="28">
        <v>27</v>
      </c>
      <c r="K745" s="14" t="s">
        <v>37</v>
      </c>
      <c r="L745" s="24">
        <v>43529</v>
      </c>
      <c r="M745" s="24">
        <v>43564</v>
      </c>
      <c r="N745" s="21">
        <v>-105.67</v>
      </c>
      <c r="O745" s="21">
        <v>40.340000000000003</v>
      </c>
      <c r="S745" s="16">
        <v>27</v>
      </c>
    </row>
    <row r="746" spans="4:19" ht="14.65" thickBot="1" x14ac:dyDescent="0.5">
      <c r="D746" s="13" t="s">
        <v>20</v>
      </c>
      <c r="I746" s="26"/>
      <c r="J746" s="28">
        <v>27</v>
      </c>
      <c r="K746" s="14" t="s">
        <v>37</v>
      </c>
      <c r="L746" s="24">
        <v>43564</v>
      </c>
      <c r="M746" s="24">
        <v>43592</v>
      </c>
      <c r="N746" s="21">
        <v>-105.67</v>
      </c>
      <c r="O746" s="21">
        <v>40.340000000000003</v>
      </c>
      <c r="S746" s="16">
        <v>27</v>
      </c>
    </row>
    <row r="747" spans="4:19" ht="14.65" thickBot="1" x14ac:dyDescent="0.5">
      <c r="D747" s="13" t="s">
        <v>20</v>
      </c>
      <c r="I747" s="26"/>
      <c r="J747" s="28">
        <v>27</v>
      </c>
      <c r="K747" s="14" t="s">
        <v>37</v>
      </c>
      <c r="L747" s="24">
        <v>43592</v>
      </c>
      <c r="M747" s="24">
        <v>43620</v>
      </c>
      <c r="N747" s="21">
        <v>-105.67</v>
      </c>
      <c r="O747" s="21">
        <v>40.340000000000003</v>
      </c>
      <c r="S747" s="16">
        <v>27</v>
      </c>
    </row>
    <row r="748" spans="4:19" ht="14.65" thickBot="1" x14ac:dyDescent="0.5">
      <c r="D748" s="13" t="s">
        <v>20</v>
      </c>
      <c r="I748" s="26"/>
      <c r="J748" s="28">
        <v>27</v>
      </c>
      <c r="K748" s="14" t="s">
        <v>37</v>
      </c>
      <c r="L748" s="24">
        <v>43620</v>
      </c>
      <c r="M748" s="24">
        <v>43648</v>
      </c>
      <c r="N748" s="21">
        <v>-105.67</v>
      </c>
      <c r="O748" s="21">
        <v>40.340000000000003</v>
      </c>
      <c r="S748" s="16">
        <v>27</v>
      </c>
    </row>
    <row r="749" spans="4:19" ht="14.65" thickBot="1" x14ac:dyDescent="0.5">
      <c r="D749" s="13" t="s">
        <v>20</v>
      </c>
      <c r="I749" s="26"/>
      <c r="J749" s="28">
        <v>27</v>
      </c>
      <c r="K749" s="14" t="s">
        <v>37</v>
      </c>
      <c r="L749" s="24">
        <v>43221</v>
      </c>
      <c r="M749" s="24">
        <v>43256</v>
      </c>
      <c r="N749" s="21">
        <v>-105.57</v>
      </c>
      <c r="O749" s="21">
        <v>40.079000000000001</v>
      </c>
      <c r="S749" s="16">
        <v>27</v>
      </c>
    </row>
    <row r="750" spans="4:19" ht="14.65" thickBot="1" x14ac:dyDescent="0.5">
      <c r="D750" s="13" t="s">
        <v>20</v>
      </c>
      <c r="I750" s="26"/>
      <c r="J750" s="28">
        <v>27</v>
      </c>
      <c r="K750" s="14" t="s">
        <v>37</v>
      </c>
      <c r="L750" s="24">
        <v>43256</v>
      </c>
      <c r="M750" s="24">
        <v>43319</v>
      </c>
      <c r="N750" s="21">
        <v>-105.57</v>
      </c>
      <c r="O750" s="21">
        <v>40.079000000000001</v>
      </c>
      <c r="S750" s="16">
        <v>27</v>
      </c>
    </row>
    <row r="751" spans="4:19" ht="14.65" thickBot="1" x14ac:dyDescent="0.5">
      <c r="D751" s="13" t="s">
        <v>20</v>
      </c>
      <c r="I751" s="26"/>
      <c r="J751" s="28">
        <v>27</v>
      </c>
      <c r="K751" s="14" t="s">
        <v>37</v>
      </c>
      <c r="L751" s="24">
        <v>43319</v>
      </c>
      <c r="M751" s="24">
        <v>43347</v>
      </c>
      <c r="N751" s="21">
        <v>-105.57</v>
      </c>
      <c r="O751" s="21">
        <v>40.079000000000001</v>
      </c>
      <c r="S751" s="16">
        <v>27</v>
      </c>
    </row>
    <row r="752" spans="4:19" ht="14.65" thickBot="1" x14ac:dyDescent="0.5">
      <c r="D752" s="13" t="s">
        <v>20</v>
      </c>
      <c r="I752" s="26"/>
      <c r="J752" s="28">
        <v>27</v>
      </c>
      <c r="K752" s="14" t="s">
        <v>37</v>
      </c>
      <c r="L752" s="24">
        <v>43347</v>
      </c>
      <c r="M752" s="24">
        <v>43375</v>
      </c>
      <c r="N752" s="21">
        <v>-105.57</v>
      </c>
      <c r="O752" s="21">
        <v>40.079000000000001</v>
      </c>
      <c r="S752" s="16">
        <v>27</v>
      </c>
    </row>
    <row r="753" spans="4:19" ht="14.65" thickBot="1" x14ac:dyDescent="0.5">
      <c r="D753" s="13" t="s">
        <v>20</v>
      </c>
      <c r="I753" s="26"/>
      <c r="J753" s="28">
        <v>27</v>
      </c>
      <c r="K753" s="14" t="s">
        <v>37</v>
      </c>
      <c r="L753" s="24">
        <v>43375</v>
      </c>
      <c r="M753" s="24">
        <v>43410</v>
      </c>
      <c r="N753" s="21">
        <v>-105.57</v>
      </c>
      <c r="O753" s="21">
        <v>40.079000000000001</v>
      </c>
      <c r="S753" s="16">
        <v>27</v>
      </c>
    </row>
    <row r="754" spans="4:19" ht="14.65" thickBot="1" x14ac:dyDescent="0.5">
      <c r="D754" s="13" t="s">
        <v>20</v>
      </c>
      <c r="I754" s="26"/>
      <c r="J754" s="28">
        <v>27</v>
      </c>
      <c r="K754" s="14" t="s">
        <v>37</v>
      </c>
      <c r="L754" s="24">
        <v>43410</v>
      </c>
      <c r="M754" s="24">
        <v>43438</v>
      </c>
      <c r="N754" s="21">
        <v>-105.57</v>
      </c>
      <c r="O754" s="21">
        <v>40.079000000000001</v>
      </c>
      <c r="S754" s="16">
        <v>27</v>
      </c>
    </row>
    <row r="755" spans="4:19" ht="14.65" thickBot="1" x14ac:dyDescent="0.5">
      <c r="D755" s="13" t="s">
        <v>20</v>
      </c>
      <c r="I755" s="26"/>
      <c r="J755" s="28">
        <v>27</v>
      </c>
      <c r="K755" s="14" t="s">
        <v>37</v>
      </c>
      <c r="L755" s="24">
        <v>43803</v>
      </c>
      <c r="M755" s="24">
        <v>43501</v>
      </c>
      <c r="N755" s="21">
        <v>-105.57</v>
      </c>
      <c r="O755" s="21">
        <v>40.079000000000001</v>
      </c>
      <c r="S755" s="16">
        <v>27</v>
      </c>
    </row>
    <row r="756" spans="4:19" ht="14.65" thickBot="1" x14ac:dyDescent="0.5">
      <c r="D756" s="13" t="s">
        <v>20</v>
      </c>
      <c r="I756" s="26"/>
      <c r="J756" s="28">
        <v>27</v>
      </c>
      <c r="K756" s="14" t="s">
        <v>37</v>
      </c>
      <c r="L756" s="24">
        <v>43501</v>
      </c>
      <c r="M756" s="24">
        <v>43529</v>
      </c>
      <c r="N756" s="21">
        <v>-105.57</v>
      </c>
      <c r="O756" s="21">
        <v>40.079000000000001</v>
      </c>
      <c r="S756" s="16">
        <v>27</v>
      </c>
    </row>
    <row r="757" spans="4:19" ht="14.65" thickBot="1" x14ac:dyDescent="0.5">
      <c r="D757" s="13" t="s">
        <v>20</v>
      </c>
      <c r="I757" s="26"/>
      <c r="J757" s="28">
        <v>27</v>
      </c>
      <c r="K757" s="14" t="s">
        <v>37</v>
      </c>
      <c r="L757" s="24">
        <v>43557</v>
      </c>
      <c r="M757" s="24">
        <v>43592</v>
      </c>
      <c r="N757" s="21">
        <v>-105.57</v>
      </c>
      <c r="O757" s="21">
        <v>40.079000000000001</v>
      </c>
      <c r="S757" s="16">
        <v>27</v>
      </c>
    </row>
    <row r="758" spans="4:19" ht="14.65" thickBot="1" x14ac:dyDescent="0.5">
      <c r="D758" s="13" t="s">
        <v>20</v>
      </c>
      <c r="I758" s="26"/>
      <c r="J758" s="28">
        <v>27</v>
      </c>
      <c r="K758" s="14" t="s">
        <v>37</v>
      </c>
      <c r="L758" s="24">
        <v>43592</v>
      </c>
      <c r="M758" s="24">
        <v>43649</v>
      </c>
      <c r="N758" s="21">
        <v>-105.57</v>
      </c>
      <c r="O758" s="21">
        <v>40.079000000000001</v>
      </c>
      <c r="S758" s="16">
        <v>27</v>
      </c>
    </row>
    <row r="759" spans="4:19" ht="14.65" thickBot="1" x14ac:dyDescent="0.5">
      <c r="D759" s="13" t="s">
        <v>20</v>
      </c>
      <c r="I759" s="26"/>
      <c r="J759" s="28">
        <v>27</v>
      </c>
      <c r="K759" s="14" t="s">
        <v>37</v>
      </c>
      <c r="L759" s="24">
        <v>43221</v>
      </c>
      <c r="M759" s="24">
        <v>43256</v>
      </c>
      <c r="N759" s="21">
        <v>-110.5</v>
      </c>
      <c r="O759" s="21">
        <v>40.734999999999999</v>
      </c>
      <c r="S759" s="16">
        <v>27</v>
      </c>
    </row>
    <row r="760" spans="4:19" ht="14.65" thickBot="1" x14ac:dyDescent="0.5">
      <c r="D760" s="13" t="s">
        <v>20</v>
      </c>
      <c r="I760" s="26"/>
      <c r="J760" s="28">
        <v>27</v>
      </c>
      <c r="K760" s="14" t="s">
        <v>37</v>
      </c>
      <c r="L760" s="24">
        <v>43319</v>
      </c>
      <c r="M760" s="24">
        <v>43347</v>
      </c>
      <c r="N760" s="21">
        <v>-110.5</v>
      </c>
      <c r="O760" s="21">
        <v>40.734999999999999</v>
      </c>
      <c r="S760" s="16">
        <v>27</v>
      </c>
    </row>
    <row r="761" spans="4:19" ht="14.65" thickBot="1" x14ac:dyDescent="0.5">
      <c r="D761" s="13" t="s">
        <v>20</v>
      </c>
      <c r="I761" s="26"/>
      <c r="J761" s="28">
        <v>27</v>
      </c>
      <c r="K761" s="14" t="s">
        <v>37</v>
      </c>
      <c r="L761" s="24">
        <v>43347</v>
      </c>
      <c r="M761" s="24">
        <v>43382</v>
      </c>
      <c r="N761" s="21">
        <v>-110.5</v>
      </c>
      <c r="O761" s="21">
        <v>40.734999999999999</v>
      </c>
      <c r="S761" s="16">
        <v>27</v>
      </c>
    </row>
    <row r="762" spans="4:19" ht="14.65" thickBot="1" x14ac:dyDescent="0.5">
      <c r="D762" s="13" t="s">
        <v>20</v>
      </c>
      <c r="I762" s="26"/>
      <c r="J762" s="28">
        <v>27</v>
      </c>
      <c r="K762" s="14" t="s">
        <v>37</v>
      </c>
      <c r="L762" s="24">
        <v>43256</v>
      </c>
      <c r="M762" s="24">
        <v>43319</v>
      </c>
      <c r="N762" s="21">
        <v>-110.5</v>
      </c>
      <c r="O762" s="21">
        <v>40.734999999999999</v>
      </c>
      <c r="S762" s="16">
        <v>27</v>
      </c>
    </row>
    <row r="763" spans="4:19" ht="14.65" thickBot="1" x14ac:dyDescent="0.5">
      <c r="D763" s="13" t="s">
        <v>20</v>
      </c>
      <c r="I763" s="26"/>
      <c r="J763" s="28">
        <v>27</v>
      </c>
      <c r="K763" s="14" t="s">
        <v>37</v>
      </c>
      <c r="L763" s="24">
        <v>43382</v>
      </c>
      <c r="M763" s="24">
        <v>43410</v>
      </c>
      <c r="N763" s="21">
        <v>-110.5</v>
      </c>
      <c r="O763" s="21">
        <v>40.734999999999999</v>
      </c>
      <c r="S763" s="16">
        <v>27</v>
      </c>
    </row>
    <row r="764" spans="4:19" ht="14.65" thickBot="1" x14ac:dyDescent="0.5">
      <c r="D764" s="13" t="s">
        <v>20</v>
      </c>
      <c r="I764" s="26"/>
      <c r="J764" s="28">
        <v>27</v>
      </c>
      <c r="K764" s="14" t="s">
        <v>37</v>
      </c>
      <c r="L764" s="24">
        <v>43410</v>
      </c>
      <c r="M764" s="24">
        <v>43438</v>
      </c>
      <c r="N764" s="21">
        <v>-110.5</v>
      </c>
      <c r="O764" s="21">
        <v>40.734999999999999</v>
      </c>
      <c r="S764" s="16">
        <v>27</v>
      </c>
    </row>
    <row r="765" spans="4:19" ht="14.65" thickBot="1" x14ac:dyDescent="0.5">
      <c r="D765" s="13" t="s">
        <v>20</v>
      </c>
      <c r="I765" s="26"/>
      <c r="J765" s="28">
        <v>27</v>
      </c>
      <c r="K765" s="14" t="s">
        <v>37</v>
      </c>
      <c r="L765" s="24">
        <v>43803</v>
      </c>
      <c r="M765" s="24">
        <v>43501</v>
      </c>
      <c r="N765" s="21">
        <v>-110.5</v>
      </c>
      <c r="O765" s="21">
        <v>40.734999999999999</v>
      </c>
      <c r="S765" s="16">
        <v>27</v>
      </c>
    </row>
    <row r="766" spans="4:19" ht="14.65" thickBot="1" x14ac:dyDescent="0.5">
      <c r="D766" s="13" t="s">
        <v>20</v>
      </c>
      <c r="I766" s="26"/>
      <c r="J766" s="28">
        <v>27</v>
      </c>
      <c r="K766" s="14" t="s">
        <v>37</v>
      </c>
      <c r="L766" s="24">
        <v>43501</v>
      </c>
      <c r="M766" s="24">
        <v>43529</v>
      </c>
      <c r="N766" s="21">
        <v>-110.5</v>
      </c>
      <c r="O766" s="21">
        <v>40.734999999999999</v>
      </c>
      <c r="S766" s="16">
        <v>27</v>
      </c>
    </row>
    <row r="767" spans="4:19" ht="14.65" thickBot="1" x14ac:dyDescent="0.5">
      <c r="D767" s="13" t="s">
        <v>20</v>
      </c>
      <c r="I767" s="26"/>
      <c r="J767" s="28">
        <v>27</v>
      </c>
      <c r="K767" s="14" t="s">
        <v>37</v>
      </c>
      <c r="L767" s="24">
        <v>43529</v>
      </c>
      <c r="M767" s="24">
        <v>43564</v>
      </c>
      <c r="N767" s="21">
        <v>-110.5</v>
      </c>
      <c r="O767" s="21">
        <v>40.734999999999999</v>
      </c>
      <c r="S767" s="16">
        <v>27</v>
      </c>
    </row>
    <row r="768" spans="4:19" ht="14.65" thickBot="1" x14ac:dyDescent="0.5">
      <c r="D768" s="13" t="s">
        <v>20</v>
      </c>
      <c r="I768" s="26"/>
      <c r="J768" s="28">
        <v>27</v>
      </c>
      <c r="K768" s="14" t="s">
        <v>37</v>
      </c>
      <c r="L768" s="24">
        <v>43564</v>
      </c>
      <c r="M768" s="24">
        <v>43592</v>
      </c>
      <c r="N768" s="21">
        <v>-110.5</v>
      </c>
      <c r="O768" s="21">
        <v>40.734999999999999</v>
      </c>
      <c r="S768" s="16">
        <v>27</v>
      </c>
    </row>
    <row r="769" spans="4:19" ht="14.65" thickBot="1" x14ac:dyDescent="0.5">
      <c r="D769" s="13" t="s">
        <v>20</v>
      </c>
      <c r="I769" s="26"/>
      <c r="J769" s="28">
        <v>27</v>
      </c>
      <c r="K769" s="14" t="s">
        <v>37</v>
      </c>
      <c r="L769" s="24">
        <v>43592</v>
      </c>
      <c r="M769" s="24">
        <v>43620</v>
      </c>
      <c r="N769" s="21">
        <v>-110.5</v>
      </c>
      <c r="O769" s="21">
        <v>40.734999999999999</v>
      </c>
      <c r="S769" s="16">
        <v>27</v>
      </c>
    </row>
    <row r="770" spans="4:19" ht="14.65" thickBot="1" x14ac:dyDescent="0.5">
      <c r="D770" s="13" t="s">
        <v>20</v>
      </c>
      <c r="I770" s="26"/>
      <c r="J770" s="28">
        <v>27</v>
      </c>
      <c r="K770" s="14" t="s">
        <v>37</v>
      </c>
      <c r="L770" s="24">
        <v>43221</v>
      </c>
      <c r="M770" s="24">
        <v>43284</v>
      </c>
      <c r="N770" s="21">
        <v>-106.91</v>
      </c>
      <c r="O770" s="21">
        <v>38.799999999999997</v>
      </c>
      <c r="S770" s="16">
        <v>27</v>
      </c>
    </row>
    <row r="771" spans="4:19" ht="14.65" thickBot="1" x14ac:dyDescent="0.5">
      <c r="D771" s="13" t="s">
        <v>20</v>
      </c>
      <c r="I771" s="26"/>
      <c r="J771" s="28">
        <v>27</v>
      </c>
      <c r="K771" s="14" t="s">
        <v>37</v>
      </c>
      <c r="L771" s="24">
        <v>43284</v>
      </c>
      <c r="M771" s="24">
        <v>43347</v>
      </c>
      <c r="N771" s="21">
        <v>-106.91</v>
      </c>
      <c r="O771" s="21">
        <v>38.799999999999997</v>
      </c>
      <c r="S771" s="16">
        <v>27</v>
      </c>
    </row>
    <row r="772" spans="4:19" ht="14.65" thickBot="1" x14ac:dyDescent="0.5">
      <c r="D772" s="13" t="s">
        <v>20</v>
      </c>
      <c r="I772" s="26"/>
      <c r="J772" s="28">
        <v>27</v>
      </c>
      <c r="K772" s="14" t="s">
        <v>37</v>
      </c>
      <c r="L772" s="24">
        <v>43347</v>
      </c>
      <c r="M772" s="24">
        <v>43382</v>
      </c>
      <c r="N772" s="21">
        <v>-106.91</v>
      </c>
      <c r="O772" s="21">
        <v>38.799999999999997</v>
      </c>
      <c r="S772" s="16">
        <v>27</v>
      </c>
    </row>
    <row r="773" spans="4:19" ht="14.65" thickBot="1" x14ac:dyDescent="0.5">
      <c r="D773" s="13" t="s">
        <v>20</v>
      </c>
      <c r="I773" s="26"/>
      <c r="J773" s="28">
        <v>27</v>
      </c>
      <c r="K773" s="14" t="s">
        <v>37</v>
      </c>
      <c r="L773" s="24">
        <v>43382</v>
      </c>
      <c r="M773" s="24">
        <v>43422</v>
      </c>
      <c r="N773" s="21">
        <v>-106.91</v>
      </c>
      <c r="O773" s="21">
        <v>38.799999999999997</v>
      </c>
      <c r="S773" s="16">
        <v>27</v>
      </c>
    </row>
    <row r="774" spans="4:19" ht="14.65" thickBot="1" x14ac:dyDescent="0.5">
      <c r="D774" s="13" t="s">
        <v>20</v>
      </c>
      <c r="I774" s="26"/>
      <c r="J774" s="28">
        <v>27</v>
      </c>
      <c r="K774" s="14" t="s">
        <v>37</v>
      </c>
      <c r="L774" s="24">
        <v>43422</v>
      </c>
      <c r="M774" s="24">
        <v>43438</v>
      </c>
      <c r="N774" s="21">
        <v>-106.91</v>
      </c>
      <c r="O774" s="21">
        <v>38.799999999999997</v>
      </c>
      <c r="S774" s="16">
        <v>27</v>
      </c>
    </row>
    <row r="775" spans="4:19" ht="14.65" thickBot="1" x14ac:dyDescent="0.5">
      <c r="D775" s="13" t="s">
        <v>20</v>
      </c>
      <c r="I775" s="26"/>
      <c r="J775" s="28">
        <v>27</v>
      </c>
      <c r="K775" s="14" t="s">
        <v>37</v>
      </c>
      <c r="L775" s="24">
        <v>43803</v>
      </c>
      <c r="M775" s="24">
        <v>43501</v>
      </c>
      <c r="N775" s="21">
        <v>-106.91</v>
      </c>
      <c r="O775" s="21">
        <v>38.799999999999997</v>
      </c>
      <c r="S775" s="16">
        <v>27</v>
      </c>
    </row>
    <row r="776" spans="4:19" ht="14.65" thickBot="1" x14ac:dyDescent="0.5">
      <c r="D776" s="13" t="s">
        <v>20</v>
      </c>
      <c r="I776" s="26"/>
      <c r="J776" s="28">
        <v>27</v>
      </c>
      <c r="K776" s="14" t="s">
        <v>37</v>
      </c>
      <c r="L776" s="24">
        <v>43501</v>
      </c>
      <c r="M776" s="24">
        <v>43529</v>
      </c>
      <c r="N776" s="21">
        <v>-106.91</v>
      </c>
      <c r="O776" s="21">
        <v>38.799999999999997</v>
      </c>
      <c r="S776" s="16">
        <v>27</v>
      </c>
    </row>
    <row r="777" spans="4:19" ht="14.65" thickBot="1" x14ac:dyDescent="0.5">
      <c r="D777" s="13" t="s">
        <v>20</v>
      </c>
      <c r="I777" s="26"/>
      <c r="J777" s="28">
        <v>27</v>
      </c>
      <c r="K777" s="14" t="s">
        <v>37</v>
      </c>
      <c r="L777" s="24">
        <v>43529</v>
      </c>
      <c r="M777" s="24">
        <v>43564</v>
      </c>
      <c r="N777" s="21">
        <v>-106.91</v>
      </c>
      <c r="O777" s="21">
        <v>38.799999999999997</v>
      </c>
      <c r="S777" s="16">
        <v>27</v>
      </c>
    </row>
    <row r="778" spans="4:19" ht="14.65" thickBot="1" x14ac:dyDescent="0.5">
      <c r="D778" s="13" t="s">
        <v>20</v>
      </c>
      <c r="I778" s="26"/>
      <c r="J778" s="28">
        <v>27</v>
      </c>
      <c r="K778" s="14" t="s">
        <v>37</v>
      </c>
      <c r="L778" s="24">
        <v>43564</v>
      </c>
      <c r="M778" s="24">
        <v>43592</v>
      </c>
      <c r="N778" s="21">
        <v>-106.91</v>
      </c>
      <c r="O778" s="21">
        <v>38.799999999999997</v>
      </c>
      <c r="S778" s="16">
        <v>27</v>
      </c>
    </row>
    <row r="779" spans="4:19" ht="14.65" thickBot="1" x14ac:dyDescent="0.5">
      <c r="D779" s="13" t="s">
        <v>20</v>
      </c>
      <c r="I779" s="26"/>
      <c r="J779" s="28">
        <v>27</v>
      </c>
      <c r="K779" s="14" t="s">
        <v>37</v>
      </c>
      <c r="L779" s="24">
        <v>43592</v>
      </c>
      <c r="M779" s="24">
        <v>43620</v>
      </c>
      <c r="N779" s="21">
        <v>-106.91</v>
      </c>
      <c r="O779" s="21">
        <v>38.799999999999997</v>
      </c>
      <c r="S779" s="16">
        <v>27</v>
      </c>
    </row>
    <row r="780" spans="4:19" ht="14.65" thickBot="1" x14ac:dyDescent="0.5">
      <c r="D780" s="13" t="s">
        <v>20</v>
      </c>
      <c r="I780" s="26"/>
      <c r="J780" s="28">
        <v>27</v>
      </c>
      <c r="K780" s="14" t="s">
        <v>37</v>
      </c>
      <c r="L780" s="24">
        <v>43620</v>
      </c>
      <c r="M780" s="24">
        <v>43648</v>
      </c>
      <c r="N780" s="21">
        <v>-106.91</v>
      </c>
      <c r="O780" s="21">
        <v>38.799999999999997</v>
      </c>
      <c r="S780" s="16">
        <v>27</v>
      </c>
    </row>
    <row r="781" spans="4:19" ht="14.65" thickBot="1" x14ac:dyDescent="0.5">
      <c r="D781" s="13" t="s">
        <v>20</v>
      </c>
      <c r="I781" s="26"/>
      <c r="J781" s="28">
        <v>27</v>
      </c>
      <c r="K781" s="14" t="s">
        <v>37</v>
      </c>
      <c r="L781" s="24">
        <v>43256</v>
      </c>
      <c r="M781" s="24">
        <v>43353</v>
      </c>
      <c r="N781" s="21">
        <v>-113.53</v>
      </c>
      <c r="O781" s="21">
        <v>43.46</v>
      </c>
      <c r="S781" s="16">
        <v>27</v>
      </c>
    </row>
    <row r="782" spans="4:19" ht="14.65" thickBot="1" x14ac:dyDescent="0.5">
      <c r="D782" s="13" t="s">
        <v>20</v>
      </c>
      <c r="I782" s="26"/>
      <c r="J782" s="28">
        <v>27</v>
      </c>
      <c r="K782" s="14" t="s">
        <v>37</v>
      </c>
      <c r="L782" s="24">
        <v>43789</v>
      </c>
      <c r="M782" s="24">
        <v>43438</v>
      </c>
      <c r="N782" s="21">
        <v>-113.53</v>
      </c>
      <c r="O782" s="21">
        <v>43.46</v>
      </c>
      <c r="S782" s="16">
        <v>27</v>
      </c>
    </row>
    <row r="783" spans="4:19" ht="14.65" thickBot="1" x14ac:dyDescent="0.5">
      <c r="D783" s="13" t="s">
        <v>20</v>
      </c>
      <c r="I783" s="26"/>
      <c r="J783" s="28">
        <v>27</v>
      </c>
      <c r="K783" s="14" t="s">
        <v>37</v>
      </c>
      <c r="L783" s="24">
        <v>43438</v>
      </c>
      <c r="M783" s="24">
        <v>43564</v>
      </c>
      <c r="N783" s="21">
        <v>-113.53</v>
      </c>
      <c r="O783" s="21">
        <v>43.46</v>
      </c>
      <c r="S783" s="16">
        <v>27</v>
      </c>
    </row>
    <row r="784" spans="4:19" ht="14.65" thickBot="1" x14ac:dyDescent="0.5">
      <c r="D784" s="13" t="s">
        <v>20</v>
      </c>
      <c r="I784" s="26"/>
      <c r="J784" s="28">
        <v>27</v>
      </c>
      <c r="K784" s="14" t="s">
        <v>37</v>
      </c>
      <c r="L784" s="24">
        <v>43564</v>
      </c>
      <c r="M784" s="24">
        <v>43592</v>
      </c>
      <c r="N784" s="21">
        <v>-113.53</v>
      </c>
      <c r="O784" s="21">
        <v>43.46</v>
      </c>
      <c r="S784" s="16">
        <v>27</v>
      </c>
    </row>
    <row r="785" spans="4:19" ht="14.65" thickBot="1" x14ac:dyDescent="0.5">
      <c r="D785" s="13" t="s">
        <v>20</v>
      </c>
      <c r="I785" s="26"/>
      <c r="J785" s="28">
        <v>27</v>
      </c>
      <c r="K785" s="14" t="s">
        <v>37</v>
      </c>
      <c r="L785" s="24">
        <v>43592</v>
      </c>
      <c r="M785" s="24">
        <v>43627</v>
      </c>
      <c r="N785" s="21">
        <v>-113.53</v>
      </c>
      <c r="O785" s="21">
        <v>43.46</v>
      </c>
      <c r="S785" s="16">
        <v>27</v>
      </c>
    </row>
    <row r="786" spans="4:19" ht="14.65" thickBot="1" x14ac:dyDescent="0.5">
      <c r="D786" s="13" t="s">
        <v>20</v>
      </c>
      <c r="I786" s="26"/>
      <c r="J786" s="28">
        <v>27</v>
      </c>
      <c r="K786" s="14" t="s">
        <v>37</v>
      </c>
      <c r="L786" s="24">
        <v>43221</v>
      </c>
      <c r="M786" s="24">
        <v>43256</v>
      </c>
      <c r="N786" s="21">
        <v>-114.25</v>
      </c>
      <c r="O786" s="21">
        <v>38.93</v>
      </c>
      <c r="S786" s="16">
        <v>27</v>
      </c>
    </row>
    <row r="787" spans="4:19" ht="14.65" thickBot="1" x14ac:dyDescent="0.5">
      <c r="D787" s="13" t="s">
        <v>20</v>
      </c>
      <c r="I787" s="26"/>
      <c r="J787" s="28">
        <v>27</v>
      </c>
      <c r="K787" s="14" t="s">
        <v>37</v>
      </c>
      <c r="L787" s="24">
        <v>43256</v>
      </c>
      <c r="M787" s="24">
        <v>43326</v>
      </c>
      <c r="N787" s="21">
        <v>-114.25</v>
      </c>
      <c r="O787" s="21">
        <v>38.93</v>
      </c>
      <c r="S787" s="16">
        <v>27</v>
      </c>
    </row>
    <row r="788" spans="4:19" ht="14.65" thickBot="1" x14ac:dyDescent="0.5">
      <c r="D788" s="13" t="s">
        <v>20</v>
      </c>
      <c r="I788" s="26"/>
      <c r="J788" s="28">
        <v>27</v>
      </c>
      <c r="K788" s="14" t="s">
        <v>37</v>
      </c>
      <c r="L788" s="24">
        <v>43326</v>
      </c>
      <c r="M788" s="24">
        <v>43375</v>
      </c>
      <c r="N788" s="21">
        <v>-114.25</v>
      </c>
      <c r="O788" s="21">
        <v>38.93</v>
      </c>
      <c r="S788" s="16">
        <v>27</v>
      </c>
    </row>
    <row r="789" spans="4:19" ht="14.65" thickBot="1" x14ac:dyDescent="0.5">
      <c r="D789" s="13" t="s">
        <v>20</v>
      </c>
      <c r="I789" s="26"/>
      <c r="J789" s="28">
        <v>27</v>
      </c>
      <c r="K789" s="14" t="s">
        <v>37</v>
      </c>
      <c r="L789" s="24">
        <v>43375</v>
      </c>
      <c r="M789" s="24">
        <v>43410</v>
      </c>
      <c r="N789" s="21">
        <v>-114.25</v>
      </c>
      <c r="O789" s="21">
        <v>38.93</v>
      </c>
      <c r="S789" s="16">
        <v>27</v>
      </c>
    </row>
    <row r="790" spans="4:19" ht="14.65" thickBot="1" x14ac:dyDescent="0.5">
      <c r="D790" s="13" t="s">
        <v>20</v>
      </c>
      <c r="I790" s="26"/>
      <c r="J790" s="28">
        <v>27</v>
      </c>
      <c r="K790" s="14" t="s">
        <v>37</v>
      </c>
      <c r="L790" s="24">
        <v>43410</v>
      </c>
      <c r="M790" s="24">
        <v>43438</v>
      </c>
      <c r="N790" s="21">
        <v>-114.25</v>
      </c>
      <c r="O790" s="21">
        <v>38.93</v>
      </c>
      <c r="S790" s="16">
        <v>27</v>
      </c>
    </row>
    <row r="791" spans="4:19" ht="14.65" thickBot="1" x14ac:dyDescent="0.5">
      <c r="D791" s="13" t="s">
        <v>20</v>
      </c>
      <c r="I791" s="26"/>
      <c r="J791" s="28">
        <v>27</v>
      </c>
      <c r="K791" s="14" t="s">
        <v>37</v>
      </c>
      <c r="L791" s="24">
        <v>43803</v>
      </c>
      <c r="M791" s="24">
        <v>43501</v>
      </c>
      <c r="N791" s="21">
        <v>-114.25</v>
      </c>
      <c r="O791" s="21">
        <v>38.93</v>
      </c>
      <c r="S791" s="16">
        <v>27</v>
      </c>
    </row>
    <row r="792" spans="4:19" ht="14.65" thickBot="1" x14ac:dyDescent="0.5">
      <c r="D792" s="13" t="s">
        <v>20</v>
      </c>
      <c r="I792" s="26"/>
      <c r="J792" s="28">
        <v>27</v>
      </c>
      <c r="K792" s="14" t="s">
        <v>37</v>
      </c>
      <c r="L792" s="24">
        <v>43501</v>
      </c>
      <c r="M792" s="24">
        <v>43529</v>
      </c>
      <c r="N792" s="21">
        <v>-114.25</v>
      </c>
      <c r="O792" s="21">
        <v>38.93</v>
      </c>
      <c r="S792" s="16">
        <v>27</v>
      </c>
    </row>
    <row r="793" spans="4:19" ht="14.65" thickBot="1" x14ac:dyDescent="0.5">
      <c r="D793" s="13" t="s">
        <v>20</v>
      </c>
      <c r="I793" s="26"/>
      <c r="J793" s="28">
        <v>27</v>
      </c>
      <c r="K793" s="14" t="s">
        <v>37</v>
      </c>
      <c r="L793" s="24">
        <v>43529</v>
      </c>
      <c r="M793" s="24">
        <v>43564</v>
      </c>
      <c r="N793" s="21">
        <v>-114.25</v>
      </c>
      <c r="O793" s="21">
        <v>38.93</v>
      </c>
      <c r="S793" s="16">
        <v>27</v>
      </c>
    </row>
    <row r="794" spans="4:19" ht="14.65" thickBot="1" x14ac:dyDescent="0.5">
      <c r="D794" s="13" t="s">
        <v>20</v>
      </c>
      <c r="I794" s="26"/>
      <c r="J794" s="28">
        <v>27</v>
      </c>
      <c r="K794" s="14" t="s">
        <v>37</v>
      </c>
      <c r="L794" s="24">
        <v>43564</v>
      </c>
      <c r="M794" s="24">
        <v>43592</v>
      </c>
      <c r="N794" s="21">
        <v>-114.25</v>
      </c>
      <c r="O794" s="21">
        <v>38.93</v>
      </c>
      <c r="S794" s="16">
        <v>27</v>
      </c>
    </row>
    <row r="795" spans="4:19" ht="14.65" thickBot="1" x14ac:dyDescent="0.5">
      <c r="D795" s="13" t="s">
        <v>20</v>
      </c>
      <c r="I795" s="26"/>
      <c r="J795" s="28">
        <v>27</v>
      </c>
      <c r="K795" s="14" t="s">
        <v>37</v>
      </c>
      <c r="L795" s="24">
        <v>43592</v>
      </c>
      <c r="M795" s="24">
        <v>43620</v>
      </c>
      <c r="N795" s="21">
        <v>-114.25</v>
      </c>
      <c r="O795" s="21">
        <v>38.93</v>
      </c>
      <c r="S795" s="16">
        <v>27</v>
      </c>
    </row>
    <row r="796" spans="4:19" ht="14.65" thickBot="1" x14ac:dyDescent="0.5">
      <c r="D796" s="13" t="s">
        <v>20</v>
      </c>
      <c r="I796" s="26"/>
      <c r="J796" s="28">
        <v>27</v>
      </c>
      <c r="K796" s="14" t="s">
        <v>37</v>
      </c>
      <c r="L796" s="24">
        <v>43620</v>
      </c>
      <c r="M796" s="24">
        <v>43648</v>
      </c>
      <c r="N796" s="21">
        <v>-114.25</v>
      </c>
      <c r="O796" s="21">
        <v>38.93</v>
      </c>
      <c r="S796" s="16">
        <v>27</v>
      </c>
    </row>
    <row r="797" spans="4:19" ht="14.65" thickBot="1" x14ac:dyDescent="0.5">
      <c r="D797" s="13" t="s">
        <v>20</v>
      </c>
      <c r="I797" s="26"/>
      <c r="J797" s="28">
        <v>27</v>
      </c>
      <c r="K797" s="14" t="s">
        <v>37</v>
      </c>
      <c r="L797" s="24">
        <v>43319</v>
      </c>
      <c r="M797" s="24">
        <v>43347</v>
      </c>
      <c r="N797" s="21">
        <v>-109.89</v>
      </c>
      <c r="O797" s="21">
        <v>38.21</v>
      </c>
      <c r="S797" s="16">
        <v>27</v>
      </c>
    </row>
    <row r="798" spans="4:19" ht="14.65" thickBot="1" x14ac:dyDescent="0.5">
      <c r="D798" s="13" t="s">
        <v>20</v>
      </c>
      <c r="I798" s="26"/>
      <c r="J798" s="28">
        <v>27</v>
      </c>
      <c r="K798" s="14" t="s">
        <v>37</v>
      </c>
      <c r="L798" s="24">
        <v>43347</v>
      </c>
      <c r="M798" s="24">
        <v>43382</v>
      </c>
      <c r="N798" s="21">
        <v>-109.89</v>
      </c>
      <c r="O798" s="21">
        <v>38.21</v>
      </c>
      <c r="S798" s="16">
        <v>27</v>
      </c>
    </row>
    <row r="799" spans="4:19" ht="14.65" thickBot="1" x14ac:dyDescent="0.5">
      <c r="D799" s="13" t="s">
        <v>20</v>
      </c>
      <c r="I799" s="26"/>
      <c r="J799" s="28">
        <v>27</v>
      </c>
      <c r="K799" s="14" t="s">
        <v>37</v>
      </c>
      <c r="L799" s="24">
        <v>43382</v>
      </c>
      <c r="M799" s="24">
        <v>43410</v>
      </c>
      <c r="N799" s="21">
        <v>-109.89</v>
      </c>
      <c r="O799" s="21">
        <v>38.21</v>
      </c>
      <c r="S799" s="16">
        <v>27</v>
      </c>
    </row>
    <row r="800" spans="4:19" ht="14.65" thickBot="1" x14ac:dyDescent="0.5">
      <c r="D800" s="13" t="s">
        <v>20</v>
      </c>
      <c r="I800" s="26"/>
      <c r="J800" s="28">
        <v>27</v>
      </c>
      <c r="K800" s="14" t="s">
        <v>37</v>
      </c>
      <c r="L800" s="24">
        <v>43817</v>
      </c>
      <c r="M800" s="24">
        <v>43501</v>
      </c>
      <c r="N800" s="21">
        <v>-109.89</v>
      </c>
      <c r="O800" s="21">
        <v>38.21</v>
      </c>
      <c r="S800" s="16">
        <v>27</v>
      </c>
    </row>
    <row r="801" spans="4:19" ht="14.65" thickBot="1" x14ac:dyDescent="0.5">
      <c r="D801" s="13" t="s">
        <v>20</v>
      </c>
      <c r="I801" s="26"/>
      <c r="J801" s="28">
        <v>27</v>
      </c>
      <c r="K801" s="14" t="s">
        <v>37</v>
      </c>
      <c r="L801" s="24">
        <v>43501</v>
      </c>
      <c r="M801" s="24">
        <v>43550</v>
      </c>
      <c r="N801" s="21">
        <v>-109.89</v>
      </c>
      <c r="O801" s="21">
        <v>38.21</v>
      </c>
      <c r="S801" s="16">
        <v>27</v>
      </c>
    </row>
    <row r="802" spans="4:19" ht="14.65" thickBot="1" x14ac:dyDescent="0.5">
      <c r="D802" s="13" t="s">
        <v>20</v>
      </c>
      <c r="I802" s="26"/>
      <c r="J802" s="28">
        <v>27</v>
      </c>
      <c r="K802" s="14" t="s">
        <v>37</v>
      </c>
      <c r="L802" s="24">
        <v>43550</v>
      </c>
      <c r="M802" s="24">
        <v>43592</v>
      </c>
      <c r="N802" s="21">
        <v>-109.89</v>
      </c>
      <c r="O802" s="21">
        <v>38.21</v>
      </c>
      <c r="S802" s="16">
        <v>27</v>
      </c>
    </row>
    <row r="803" spans="4:19" ht="14.65" thickBot="1" x14ac:dyDescent="0.5">
      <c r="D803" s="13" t="s">
        <v>20</v>
      </c>
      <c r="I803" s="26"/>
      <c r="J803" s="28">
        <v>27</v>
      </c>
      <c r="K803" s="14" t="s">
        <v>37</v>
      </c>
      <c r="L803" s="24">
        <v>43592</v>
      </c>
      <c r="M803" s="24">
        <v>43634</v>
      </c>
      <c r="N803" s="21">
        <v>-109.89</v>
      </c>
      <c r="O803" s="21">
        <v>38.21</v>
      </c>
      <c r="S803" s="16">
        <v>27</v>
      </c>
    </row>
    <row r="804" spans="4:19" ht="14.65" thickBot="1" x14ac:dyDescent="0.5">
      <c r="D804" s="13" t="s">
        <v>20</v>
      </c>
      <c r="I804" s="26"/>
      <c r="J804" s="28">
        <v>27</v>
      </c>
      <c r="K804" s="14" t="s">
        <v>37</v>
      </c>
      <c r="L804" s="24">
        <v>43221</v>
      </c>
      <c r="M804" s="24">
        <v>43256</v>
      </c>
      <c r="N804" s="21">
        <v>-112.18</v>
      </c>
      <c r="O804" s="21">
        <v>37.6</v>
      </c>
      <c r="S804" s="16">
        <v>27</v>
      </c>
    </row>
    <row r="805" spans="4:19" ht="14.65" thickBot="1" x14ac:dyDescent="0.5">
      <c r="D805" s="13" t="s">
        <v>20</v>
      </c>
      <c r="I805" s="26"/>
      <c r="J805" s="28">
        <v>27</v>
      </c>
      <c r="K805" s="14" t="s">
        <v>37</v>
      </c>
      <c r="L805" s="24">
        <v>43256</v>
      </c>
      <c r="M805" s="24">
        <v>43357</v>
      </c>
      <c r="N805" s="21">
        <v>-112.18</v>
      </c>
      <c r="O805" s="21">
        <v>37.6</v>
      </c>
      <c r="S805" s="16">
        <v>27</v>
      </c>
    </row>
    <row r="806" spans="4:19" ht="14.65" thickBot="1" x14ac:dyDescent="0.5">
      <c r="D806" s="13" t="s">
        <v>20</v>
      </c>
      <c r="I806" s="26"/>
      <c r="J806" s="28">
        <v>27</v>
      </c>
      <c r="K806" s="14" t="s">
        <v>37</v>
      </c>
      <c r="L806" s="24">
        <v>43357</v>
      </c>
      <c r="M806" s="24">
        <v>43375</v>
      </c>
      <c r="N806" s="21">
        <v>-112.18</v>
      </c>
      <c r="O806" s="21">
        <v>37.6</v>
      </c>
      <c r="S806" s="16">
        <v>27</v>
      </c>
    </row>
    <row r="807" spans="4:19" ht="14.65" thickBot="1" x14ac:dyDescent="0.5">
      <c r="D807" s="13" t="s">
        <v>20</v>
      </c>
      <c r="I807" s="26"/>
      <c r="J807" s="28">
        <v>27</v>
      </c>
      <c r="K807" s="14" t="s">
        <v>37</v>
      </c>
      <c r="L807" s="24">
        <v>43375</v>
      </c>
      <c r="M807" s="24">
        <v>43410</v>
      </c>
      <c r="N807" s="21">
        <v>-112.18</v>
      </c>
      <c r="O807" s="21">
        <v>37.6</v>
      </c>
      <c r="S807" s="16">
        <v>27</v>
      </c>
    </row>
    <row r="808" spans="4:19" ht="14.65" thickBot="1" x14ac:dyDescent="0.5">
      <c r="D808" s="13" t="s">
        <v>20</v>
      </c>
      <c r="I808" s="26"/>
      <c r="J808" s="28">
        <v>27</v>
      </c>
      <c r="K808" s="14" t="s">
        <v>37</v>
      </c>
      <c r="L808" s="24">
        <v>43410</v>
      </c>
      <c r="M808" s="24">
        <v>43438</v>
      </c>
      <c r="N808" s="21">
        <v>-112.18</v>
      </c>
      <c r="O808" s="21">
        <v>37.6</v>
      </c>
      <c r="S808" s="16">
        <v>27</v>
      </c>
    </row>
    <row r="809" spans="4:19" ht="14.65" thickBot="1" x14ac:dyDescent="0.5">
      <c r="D809" s="13" t="s">
        <v>20</v>
      </c>
      <c r="I809" s="26"/>
      <c r="J809" s="28">
        <v>27</v>
      </c>
      <c r="K809" s="14" t="s">
        <v>37</v>
      </c>
      <c r="L809" s="24">
        <v>43803</v>
      </c>
      <c r="M809" s="24">
        <v>43508</v>
      </c>
      <c r="N809" s="21">
        <v>-112.18</v>
      </c>
      <c r="O809" s="21">
        <v>37.6</v>
      </c>
      <c r="S809" s="16">
        <v>27</v>
      </c>
    </row>
    <row r="810" spans="4:19" ht="14.65" thickBot="1" x14ac:dyDescent="0.5">
      <c r="D810" s="13" t="s">
        <v>20</v>
      </c>
      <c r="I810" s="26"/>
      <c r="J810" s="28">
        <v>27</v>
      </c>
      <c r="K810" s="14" t="s">
        <v>37</v>
      </c>
      <c r="L810" s="24">
        <v>43508</v>
      </c>
      <c r="M810" s="24">
        <v>43564</v>
      </c>
      <c r="N810" s="21">
        <v>-112.18</v>
      </c>
      <c r="O810" s="21">
        <v>37.6</v>
      </c>
      <c r="S810" s="16">
        <v>27</v>
      </c>
    </row>
    <row r="811" spans="4:19" ht="14.65" thickBot="1" x14ac:dyDescent="0.5">
      <c r="D811" s="13" t="s">
        <v>20</v>
      </c>
      <c r="I811" s="26"/>
      <c r="J811" s="28">
        <v>27</v>
      </c>
      <c r="K811" s="14" t="s">
        <v>37</v>
      </c>
      <c r="L811" s="24">
        <v>43564</v>
      </c>
      <c r="M811" s="24">
        <v>43599</v>
      </c>
      <c r="N811" s="21">
        <v>-112.18</v>
      </c>
      <c r="O811" s="21">
        <v>37.6</v>
      </c>
      <c r="S811" s="16">
        <v>27</v>
      </c>
    </row>
    <row r="812" spans="4:19" ht="14.65" thickBot="1" x14ac:dyDescent="0.5">
      <c r="D812" s="13" t="s">
        <v>20</v>
      </c>
      <c r="I812" s="26"/>
      <c r="J812" s="28">
        <v>27</v>
      </c>
      <c r="K812" s="14" t="s">
        <v>37</v>
      </c>
      <c r="L812" s="24">
        <v>43599</v>
      </c>
      <c r="M812" s="24">
        <v>43620</v>
      </c>
      <c r="N812" s="21">
        <v>-112.18</v>
      </c>
      <c r="O812" s="21">
        <v>37.6</v>
      </c>
      <c r="S812" s="16">
        <v>27</v>
      </c>
    </row>
    <row r="813" spans="4:19" ht="14.65" thickBot="1" x14ac:dyDescent="0.5">
      <c r="D813" s="13" t="s">
        <v>20</v>
      </c>
      <c r="I813" s="26"/>
      <c r="J813" s="28">
        <v>27</v>
      </c>
      <c r="K813" s="14" t="s">
        <v>37</v>
      </c>
      <c r="L813" s="24">
        <v>43620</v>
      </c>
      <c r="M813" s="24">
        <v>43648</v>
      </c>
      <c r="N813" s="21">
        <v>-112.18</v>
      </c>
      <c r="O813" s="21">
        <v>37.6</v>
      </c>
      <c r="S813" s="16">
        <v>27</v>
      </c>
    </row>
    <row r="814" spans="4:19" ht="14.65" thickBot="1" x14ac:dyDescent="0.5">
      <c r="D814" s="13" t="s">
        <v>20</v>
      </c>
      <c r="I814" s="26"/>
      <c r="J814" s="28">
        <v>27</v>
      </c>
      <c r="K814" s="14" t="s">
        <v>37</v>
      </c>
      <c r="L814" s="24">
        <v>43256</v>
      </c>
      <c r="M814" s="24">
        <v>43319</v>
      </c>
      <c r="N814" s="21">
        <v>-109.65</v>
      </c>
      <c r="O814" s="21">
        <v>43.18</v>
      </c>
      <c r="S814" s="16">
        <v>27</v>
      </c>
    </row>
    <row r="815" spans="4:19" ht="14.65" thickBot="1" x14ac:dyDescent="0.5">
      <c r="D815" s="13" t="s">
        <v>20</v>
      </c>
      <c r="I815" s="26"/>
      <c r="J815" s="28">
        <v>27</v>
      </c>
      <c r="K815" s="14" t="s">
        <v>37</v>
      </c>
      <c r="L815" s="24">
        <v>43319</v>
      </c>
      <c r="M815" s="24">
        <v>43347</v>
      </c>
      <c r="N815" s="21">
        <v>-109.65</v>
      </c>
      <c r="O815" s="21">
        <v>43.18</v>
      </c>
      <c r="S815" s="16">
        <v>27</v>
      </c>
    </row>
    <row r="816" spans="4:19" ht="14.65" thickBot="1" x14ac:dyDescent="0.5">
      <c r="D816" s="13" t="s">
        <v>20</v>
      </c>
      <c r="I816" s="26"/>
      <c r="J816" s="28">
        <v>27</v>
      </c>
      <c r="K816" s="14" t="s">
        <v>37</v>
      </c>
      <c r="L816" s="24">
        <v>43382</v>
      </c>
      <c r="M816" s="24">
        <v>43410</v>
      </c>
      <c r="N816" s="21">
        <v>-109.65</v>
      </c>
      <c r="O816" s="21">
        <v>43.18</v>
      </c>
      <c r="S816" s="16">
        <v>27</v>
      </c>
    </row>
    <row r="817" spans="1:19" ht="14.65" thickBot="1" x14ac:dyDescent="0.5">
      <c r="D817" s="13" t="s">
        <v>20</v>
      </c>
      <c r="I817" s="26"/>
      <c r="J817" s="28">
        <v>27</v>
      </c>
      <c r="K817" s="14" t="s">
        <v>37</v>
      </c>
      <c r="L817" s="24">
        <v>43775</v>
      </c>
      <c r="M817" s="24">
        <v>43438</v>
      </c>
      <c r="N817" s="21">
        <v>-109.65</v>
      </c>
      <c r="O817" s="21">
        <v>43.18</v>
      </c>
      <c r="S817" s="16">
        <v>27</v>
      </c>
    </row>
    <row r="818" spans="1:19" ht="14.65" thickBot="1" x14ac:dyDescent="0.5">
      <c r="D818" s="13" t="s">
        <v>20</v>
      </c>
      <c r="I818" s="26"/>
      <c r="J818" s="28">
        <v>27</v>
      </c>
      <c r="K818" s="14" t="s">
        <v>37</v>
      </c>
      <c r="L818" s="24">
        <v>43803</v>
      </c>
      <c r="M818" s="24">
        <v>43501</v>
      </c>
      <c r="N818" s="21">
        <v>-109.65</v>
      </c>
      <c r="O818" s="21">
        <v>43.18</v>
      </c>
      <c r="S818" s="16">
        <v>27</v>
      </c>
    </row>
    <row r="819" spans="1:19" ht="14.65" thickBot="1" x14ac:dyDescent="0.5">
      <c r="D819" s="13" t="s">
        <v>20</v>
      </c>
      <c r="I819" s="26"/>
      <c r="J819" s="28">
        <v>27</v>
      </c>
      <c r="K819" s="14" t="s">
        <v>37</v>
      </c>
      <c r="L819" s="24">
        <v>43501</v>
      </c>
      <c r="M819" s="24">
        <v>43569</v>
      </c>
      <c r="N819" s="21">
        <v>-109.65</v>
      </c>
      <c r="O819" s="21">
        <v>43.18</v>
      </c>
      <c r="S819" s="16">
        <v>27</v>
      </c>
    </row>
    <row r="820" spans="1:19" ht="14.65" thickBot="1" x14ac:dyDescent="0.5">
      <c r="D820" s="13" t="s">
        <v>20</v>
      </c>
      <c r="I820" s="26"/>
      <c r="J820" s="28">
        <v>27</v>
      </c>
      <c r="K820" s="14" t="s">
        <v>37</v>
      </c>
      <c r="L820" s="24">
        <v>43630</v>
      </c>
      <c r="M820" s="24">
        <v>43648</v>
      </c>
      <c r="N820" s="21">
        <v>-109.65</v>
      </c>
      <c r="O820" s="21">
        <v>43.18</v>
      </c>
      <c r="S820" s="16">
        <v>27</v>
      </c>
    </row>
    <row r="821" spans="1:19" x14ac:dyDescent="0.45">
      <c r="I821" s="26"/>
      <c r="J821" s="29"/>
      <c r="L821" s="24"/>
      <c r="M821" s="24"/>
      <c r="N821" s="21"/>
      <c r="O821" s="21"/>
    </row>
    <row r="822" spans="1:19" ht="42.75" x14ac:dyDescent="0.45">
      <c r="A822" s="12">
        <v>19</v>
      </c>
      <c r="B822" s="30" t="s">
        <v>53</v>
      </c>
      <c r="C822" s="31">
        <v>2020</v>
      </c>
      <c r="G822" s="13" t="s">
        <v>20</v>
      </c>
      <c r="H822" s="14">
        <f>J822/40</f>
        <v>15.4</v>
      </c>
      <c r="I822" s="14" t="s">
        <v>54</v>
      </c>
      <c r="J822" s="6">
        <v>616</v>
      </c>
      <c r="K822" s="6" t="s">
        <v>22</v>
      </c>
      <c r="L822" s="15">
        <v>43466</v>
      </c>
      <c r="M822" s="15">
        <v>43555</v>
      </c>
      <c r="N822" s="16">
        <f>-119-2/60</f>
        <v>-119.03333333333333</v>
      </c>
      <c r="O822" s="16">
        <f>34+9/60</f>
        <v>34.15</v>
      </c>
      <c r="Q822" s="16">
        <f>J822/H822</f>
        <v>40</v>
      </c>
      <c r="R822" s="16">
        <f>3.1415*(H822/2)^2*J822</f>
        <v>114735.87356000002</v>
      </c>
      <c r="S822" s="16">
        <f t="shared" ref="S822:S858" si="52">2 * (R822*3/(4*3.1415))^(1/3)</f>
        <v>60.288961674000497</v>
      </c>
    </row>
    <row r="823" spans="1:19" x14ac:dyDescent="0.45">
      <c r="B823" s="25"/>
      <c r="C823" s="19"/>
      <c r="K823" s="6"/>
      <c r="M823" s="15"/>
    </row>
    <row r="824" spans="1:19" ht="28.5" x14ac:dyDescent="0.45">
      <c r="A824" s="12">
        <v>20</v>
      </c>
      <c r="B824" s="25" t="s">
        <v>53</v>
      </c>
      <c r="C824" s="19">
        <v>2020</v>
      </c>
      <c r="G824" s="13" t="s">
        <v>20</v>
      </c>
      <c r="H824" s="14">
        <f>J824/2</f>
        <v>52.4</v>
      </c>
      <c r="I824" s="14" t="s">
        <v>55</v>
      </c>
      <c r="J824" s="6">
        <v>104.8</v>
      </c>
      <c r="K824" s="6" t="s">
        <v>56</v>
      </c>
      <c r="L824" s="15">
        <v>43466</v>
      </c>
      <c r="M824" s="15">
        <v>43555</v>
      </c>
      <c r="N824" s="16">
        <f>-119-2/60</f>
        <v>-119.03333333333333</v>
      </c>
      <c r="O824" s="16">
        <f>34+9/60</f>
        <v>34.15</v>
      </c>
      <c r="Q824" s="16">
        <f>J824/H824</f>
        <v>2</v>
      </c>
      <c r="R824" s="16">
        <f>3.1415*(H824/2)^2*J824</f>
        <v>225996.09204799996</v>
      </c>
      <c r="S824" s="16">
        <f t="shared" si="52"/>
        <v>75.573877484108209</v>
      </c>
    </row>
    <row r="825" spans="1:19" x14ac:dyDescent="0.45">
      <c r="K825" s="6"/>
      <c r="M825" s="15"/>
    </row>
    <row r="826" spans="1:19" x14ac:dyDescent="0.45">
      <c r="A826" s="12">
        <v>21</v>
      </c>
      <c r="B826" s="30" t="s">
        <v>57</v>
      </c>
      <c r="C826" s="31">
        <v>2020</v>
      </c>
      <c r="G826" s="13" t="s">
        <v>20</v>
      </c>
      <c r="H826" s="14">
        <f>J826/40</f>
        <v>7.4749999999999996</v>
      </c>
      <c r="I826" s="14" t="s">
        <v>58</v>
      </c>
      <c r="J826" s="6">
        <v>299</v>
      </c>
      <c r="K826" s="6" t="s">
        <v>22</v>
      </c>
      <c r="L826" s="15">
        <v>43709</v>
      </c>
      <c r="M826" s="15">
        <v>43738</v>
      </c>
      <c r="N826" s="21">
        <v>-8.6509999999999998</v>
      </c>
      <c r="O826" s="21">
        <v>40.630000000000003</v>
      </c>
      <c r="Q826" s="16">
        <f>J826/H826</f>
        <v>40</v>
      </c>
      <c r="R826" s="16">
        <f>3.1415*(H826/2)^2*J826</f>
        <v>13121.112376328123</v>
      </c>
      <c r="S826" s="16">
        <f t="shared" si="52"/>
        <v>29.263635617737251</v>
      </c>
    </row>
    <row r="827" spans="1:19" x14ac:dyDescent="0.45">
      <c r="B827" s="25"/>
      <c r="C827" s="19"/>
      <c r="K827" s="6"/>
      <c r="M827" s="15"/>
      <c r="N827" s="21"/>
      <c r="O827" s="21"/>
    </row>
    <row r="828" spans="1:19" x14ac:dyDescent="0.45">
      <c r="A828" s="12">
        <v>22</v>
      </c>
      <c r="B828" s="32" t="s">
        <v>59</v>
      </c>
      <c r="C828" s="31">
        <v>2019</v>
      </c>
      <c r="G828" s="13" t="s">
        <v>20</v>
      </c>
      <c r="H828" s="14">
        <f>J828/2</f>
        <v>61</v>
      </c>
      <c r="J828" s="6">
        <v>122</v>
      </c>
      <c r="K828" s="14" t="s">
        <v>56</v>
      </c>
      <c r="L828" s="15">
        <v>43586</v>
      </c>
      <c r="M828" s="15">
        <v>43646</v>
      </c>
      <c r="N828" s="21">
        <v>121.4</v>
      </c>
      <c r="O828" s="21">
        <v>31</v>
      </c>
      <c r="Q828" s="16">
        <f>J828/H828</f>
        <v>2</v>
      </c>
      <c r="R828" s="16">
        <f>3.1415*(H828/2)^2*J828</f>
        <v>356530.40575000003</v>
      </c>
      <c r="S828" s="16">
        <f t="shared" si="52"/>
        <v>87.977223788751928</v>
      </c>
    </row>
    <row r="829" spans="1:19" x14ac:dyDescent="0.45">
      <c r="B829" s="18"/>
      <c r="C829" s="19"/>
      <c r="M829" s="15"/>
      <c r="N829" s="21"/>
      <c r="O829" s="21"/>
    </row>
    <row r="830" spans="1:19" x14ac:dyDescent="0.45">
      <c r="A830" s="12">
        <v>23</v>
      </c>
      <c r="B830" s="18" t="s">
        <v>59</v>
      </c>
      <c r="C830" s="19">
        <v>2019</v>
      </c>
      <c r="G830" s="13" t="s">
        <v>20</v>
      </c>
      <c r="H830" s="14">
        <f>J830/40</f>
        <v>10.725</v>
      </c>
      <c r="J830" s="6">
        <v>429</v>
      </c>
      <c r="K830" s="14" t="s">
        <v>22</v>
      </c>
      <c r="L830" s="15">
        <v>43586</v>
      </c>
      <c r="M830" s="15">
        <v>43646</v>
      </c>
      <c r="N830" s="21">
        <v>121.4</v>
      </c>
      <c r="O830" s="21">
        <v>31</v>
      </c>
      <c r="Q830" s="16">
        <f>J830/H830</f>
        <v>40</v>
      </c>
      <c r="R830" s="16">
        <f>3.1415*(H830/2)^2*J830</f>
        <v>38755.109350546874</v>
      </c>
      <c r="S830" s="16">
        <f t="shared" si="52"/>
        <v>41.986955451536041</v>
      </c>
    </row>
    <row r="831" spans="1:19" x14ac:dyDescent="0.45">
      <c r="B831" s="18"/>
      <c r="C831" s="19"/>
      <c r="M831" s="15"/>
      <c r="N831" s="21"/>
      <c r="O831" s="21"/>
    </row>
    <row r="832" spans="1:19" x14ac:dyDescent="0.45">
      <c r="A832" s="12">
        <v>24</v>
      </c>
      <c r="B832" s="18" t="s">
        <v>59</v>
      </c>
      <c r="C832" s="19">
        <v>2019</v>
      </c>
      <c r="G832" s="13" t="s">
        <v>20</v>
      </c>
      <c r="J832" s="6">
        <v>36.6</v>
      </c>
      <c r="K832" s="14" t="s">
        <v>37</v>
      </c>
      <c r="L832" s="15">
        <v>43586</v>
      </c>
      <c r="M832" s="15">
        <v>43646</v>
      </c>
      <c r="N832" s="21">
        <v>121.4</v>
      </c>
      <c r="O832" s="21">
        <v>31</v>
      </c>
      <c r="S832" s="33">
        <v>36.6</v>
      </c>
    </row>
    <row r="833" spans="1:19" x14ac:dyDescent="0.45">
      <c r="B833" s="17"/>
      <c r="M833" s="15"/>
      <c r="N833" s="21"/>
      <c r="O833" s="21"/>
      <c r="S833" s="33"/>
    </row>
    <row r="834" spans="1:19" x14ac:dyDescent="0.45">
      <c r="A834" s="12">
        <v>25</v>
      </c>
      <c r="B834" s="30" t="s">
        <v>60</v>
      </c>
      <c r="C834" s="31">
        <v>2021</v>
      </c>
      <c r="G834" s="13" t="s">
        <v>20</v>
      </c>
      <c r="H834" s="14">
        <f>J834/2</f>
        <v>0.79056941504209488</v>
      </c>
      <c r="I834" s="14" t="s">
        <v>61</v>
      </c>
      <c r="J834" s="6">
        <f>SQRT(1*2.5)</f>
        <v>1.5811388300841898</v>
      </c>
      <c r="K834" s="14" t="s">
        <v>30</v>
      </c>
      <c r="L834" s="15">
        <v>42739</v>
      </c>
      <c r="M834" s="15">
        <v>42740</v>
      </c>
      <c r="N834" s="16">
        <v>50.834299999999999</v>
      </c>
      <c r="O834" s="16">
        <v>28.979600000000001</v>
      </c>
      <c r="Q834" s="16">
        <f>J834/H834</f>
        <v>2</v>
      </c>
      <c r="R834" s="16">
        <f>3.1415*(H834/2)^2*J834</f>
        <v>0.77611681792335674</v>
      </c>
      <c r="S834" s="16">
        <f t="shared" si="52"/>
        <v>1.1401983991426408</v>
      </c>
    </row>
    <row r="835" spans="1:19" x14ac:dyDescent="0.45">
      <c r="G835" s="13" t="s">
        <v>20</v>
      </c>
      <c r="H835" s="14">
        <f t="shared" ref="H835:H845" si="53">J835/2</f>
        <v>0.79056941504209488</v>
      </c>
      <c r="J835" s="6">
        <f t="shared" ref="J835:J845" si="54">SQRT(1*2.5)</f>
        <v>1.5811388300841898</v>
      </c>
      <c r="K835" s="14" t="s">
        <v>30</v>
      </c>
      <c r="L835" s="15">
        <v>42775</v>
      </c>
      <c r="M835" s="15">
        <v>42776</v>
      </c>
      <c r="N835" s="16">
        <v>50.834299999999999</v>
      </c>
      <c r="O835" s="16">
        <v>28.979600000000001</v>
      </c>
      <c r="Q835" s="16">
        <f>J835/H835</f>
        <v>2</v>
      </c>
      <c r="R835" s="16">
        <f>3.1415*(H835/2)^2*J835</f>
        <v>0.77611681792335674</v>
      </c>
      <c r="S835" s="16">
        <f t="shared" si="52"/>
        <v>1.1401983991426408</v>
      </c>
    </row>
    <row r="836" spans="1:19" x14ac:dyDescent="0.45">
      <c r="G836" s="13" t="s">
        <v>20</v>
      </c>
      <c r="H836" s="14">
        <f t="shared" si="53"/>
        <v>0.79056941504209488</v>
      </c>
      <c r="J836" s="6">
        <f t="shared" si="54"/>
        <v>1.5811388300841898</v>
      </c>
      <c r="K836" s="14" t="s">
        <v>30</v>
      </c>
      <c r="L836" s="15">
        <v>42793</v>
      </c>
      <c r="M836" s="15">
        <v>42794</v>
      </c>
      <c r="N836" s="16">
        <v>50.834299999999999</v>
      </c>
      <c r="O836" s="16">
        <v>28.979600000000001</v>
      </c>
      <c r="Q836" s="16">
        <f>J836/H836</f>
        <v>2</v>
      </c>
      <c r="R836" s="16">
        <f>3.1415*(H836/2)^2*J836</f>
        <v>0.77611681792335674</v>
      </c>
      <c r="S836" s="16">
        <f t="shared" si="52"/>
        <v>1.1401983991426408</v>
      </c>
    </row>
    <row r="837" spans="1:19" x14ac:dyDescent="0.45">
      <c r="G837" s="13" t="s">
        <v>20</v>
      </c>
      <c r="H837" s="14">
        <f t="shared" si="53"/>
        <v>0.79056941504209488</v>
      </c>
      <c r="J837" s="6">
        <f t="shared" si="54"/>
        <v>1.5811388300841898</v>
      </c>
      <c r="K837" s="14" t="s">
        <v>30</v>
      </c>
      <c r="L837" s="15">
        <v>42799</v>
      </c>
      <c r="M837" s="15">
        <v>42800</v>
      </c>
      <c r="N837" s="16">
        <v>50.834299999999999</v>
      </c>
      <c r="O837" s="16">
        <v>28.979600000000001</v>
      </c>
      <c r="Q837" s="16">
        <f>J837/H837</f>
        <v>2</v>
      </c>
      <c r="R837" s="16">
        <f>3.1415*(H837/2)^2*J837</f>
        <v>0.77611681792335674</v>
      </c>
      <c r="S837" s="16">
        <f t="shared" si="52"/>
        <v>1.1401983991426408</v>
      </c>
    </row>
    <row r="838" spans="1:19" x14ac:dyDescent="0.45">
      <c r="G838" s="13" t="s">
        <v>20</v>
      </c>
      <c r="H838" s="14">
        <f t="shared" si="53"/>
        <v>0.79056941504209488</v>
      </c>
      <c r="J838" s="6">
        <f t="shared" si="54"/>
        <v>1.5811388300841898</v>
      </c>
      <c r="K838" s="14" t="s">
        <v>30</v>
      </c>
      <c r="L838" s="15">
        <v>42847</v>
      </c>
      <c r="M838" s="15">
        <v>42848</v>
      </c>
      <c r="N838" s="16">
        <v>50.834299999999999</v>
      </c>
      <c r="O838" s="16">
        <v>28.979600000000001</v>
      </c>
      <c r="Q838" s="16">
        <f>J838/H838</f>
        <v>2</v>
      </c>
      <c r="R838" s="16">
        <f>3.1415*(H838/2)^2*J838</f>
        <v>0.77611681792335674</v>
      </c>
      <c r="S838" s="16">
        <f t="shared" si="52"/>
        <v>1.1401983991426408</v>
      </c>
    </row>
    <row r="839" spans="1:19" x14ac:dyDescent="0.45">
      <c r="G839" s="13" t="s">
        <v>20</v>
      </c>
      <c r="H839" s="14">
        <f t="shared" si="53"/>
        <v>0.79056941504209488</v>
      </c>
      <c r="J839" s="6">
        <f t="shared" si="54"/>
        <v>1.5811388300841898</v>
      </c>
      <c r="K839" s="14" t="s">
        <v>30</v>
      </c>
      <c r="L839" s="15">
        <v>42859</v>
      </c>
      <c r="M839" s="15">
        <v>42860</v>
      </c>
      <c r="N839" s="16">
        <v>50.834299999999999</v>
      </c>
      <c r="O839" s="16">
        <v>28.979600000000001</v>
      </c>
      <c r="Q839" s="16">
        <f>J839/H839</f>
        <v>2</v>
      </c>
      <c r="R839" s="16">
        <f>3.1415*(H839/2)^2*J839</f>
        <v>0.77611681792335674</v>
      </c>
      <c r="S839" s="16">
        <f t="shared" si="52"/>
        <v>1.1401983991426408</v>
      </c>
    </row>
    <row r="840" spans="1:19" x14ac:dyDescent="0.45">
      <c r="G840" s="13" t="s">
        <v>20</v>
      </c>
      <c r="H840" s="14">
        <f t="shared" si="53"/>
        <v>0.79056941504209488</v>
      </c>
      <c r="J840" s="6">
        <f t="shared" si="54"/>
        <v>1.5811388300841898</v>
      </c>
      <c r="K840" s="14" t="s">
        <v>30</v>
      </c>
      <c r="L840" s="15">
        <v>42877</v>
      </c>
      <c r="M840" s="15">
        <v>42878</v>
      </c>
      <c r="N840" s="16">
        <v>50.834299999999999</v>
      </c>
      <c r="O840" s="16">
        <v>28.979600000000001</v>
      </c>
      <c r="Q840" s="16">
        <f>J840/H840</f>
        <v>2</v>
      </c>
      <c r="R840" s="16">
        <f>3.1415*(H840/2)^2*J840</f>
        <v>0.77611681792335674</v>
      </c>
      <c r="S840" s="16">
        <f t="shared" si="52"/>
        <v>1.1401983991426408</v>
      </c>
    </row>
    <row r="841" spans="1:19" x14ac:dyDescent="0.45">
      <c r="G841" s="13" t="s">
        <v>20</v>
      </c>
      <c r="H841" s="14">
        <f t="shared" si="53"/>
        <v>0.79056941504209488</v>
      </c>
      <c r="J841" s="6">
        <f t="shared" si="54"/>
        <v>1.5811388300841898</v>
      </c>
      <c r="K841" s="14" t="s">
        <v>30</v>
      </c>
      <c r="L841" s="15">
        <v>42895</v>
      </c>
      <c r="M841" s="15">
        <v>42896</v>
      </c>
      <c r="N841" s="16">
        <v>50.834299999999999</v>
      </c>
      <c r="O841" s="16">
        <v>28.979600000000001</v>
      </c>
      <c r="Q841" s="16">
        <f>J841/H841</f>
        <v>2</v>
      </c>
      <c r="R841" s="16">
        <f>3.1415*(H841/2)^2*J841</f>
        <v>0.77611681792335674</v>
      </c>
      <c r="S841" s="16">
        <f t="shared" si="52"/>
        <v>1.1401983991426408</v>
      </c>
    </row>
    <row r="842" spans="1:19" x14ac:dyDescent="0.45">
      <c r="G842" s="13" t="s">
        <v>20</v>
      </c>
      <c r="H842" s="14">
        <f t="shared" si="53"/>
        <v>0.79056941504209488</v>
      </c>
      <c r="J842" s="6">
        <f t="shared" si="54"/>
        <v>1.5811388300841898</v>
      </c>
      <c r="K842" s="14" t="s">
        <v>30</v>
      </c>
      <c r="L842" s="15">
        <v>42901</v>
      </c>
      <c r="M842" s="15">
        <v>42902</v>
      </c>
      <c r="N842" s="16">
        <v>50.834299999999999</v>
      </c>
      <c r="O842" s="16">
        <v>28.979600000000001</v>
      </c>
      <c r="Q842" s="16">
        <f>J842/H842</f>
        <v>2</v>
      </c>
      <c r="R842" s="16">
        <f>3.1415*(H842/2)^2*J842</f>
        <v>0.77611681792335674</v>
      </c>
      <c r="S842" s="16">
        <f t="shared" si="52"/>
        <v>1.1401983991426408</v>
      </c>
    </row>
    <row r="843" spans="1:19" x14ac:dyDescent="0.45">
      <c r="G843" s="13" t="s">
        <v>20</v>
      </c>
      <c r="H843" s="14">
        <f t="shared" si="53"/>
        <v>0.79056941504209488</v>
      </c>
      <c r="J843" s="6">
        <f t="shared" si="54"/>
        <v>1.5811388300841898</v>
      </c>
      <c r="K843" s="14" t="s">
        <v>30</v>
      </c>
      <c r="L843" s="15">
        <v>42913</v>
      </c>
      <c r="M843" s="15">
        <v>42914</v>
      </c>
      <c r="N843" s="16">
        <v>50.834299999999999</v>
      </c>
      <c r="O843" s="16">
        <v>28.979600000000001</v>
      </c>
      <c r="Q843" s="16">
        <f>J843/H843</f>
        <v>2</v>
      </c>
      <c r="R843" s="16">
        <f>3.1415*(H843/2)^2*J843</f>
        <v>0.77611681792335674</v>
      </c>
      <c r="S843" s="16">
        <f t="shared" si="52"/>
        <v>1.1401983991426408</v>
      </c>
    </row>
    <row r="844" spans="1:19" x14ac:dyDescent="0.45">
      <c r="G844" s="13" t="s">
        <v>20</v>
      </c>
      <c r="H844" s="14">
        <f t="shared" si="53"/>
        <v>0.79056941504209488</v>
      </c>
      <c r="J844" s="6">
        <f t="shared" si="54"/>
        <v>1.5811388300841898</v>
      </c>
      <c r="K844" s="14" t="s">
        <v>30</v>
      </c>
      <c r="L844" s="15">
        <v>42925</v>
      </c>
      <c r="M844" s="15">
        <v>42926</v>
      </c>
      <c r="N844" s="16">
        <v>50.834299999999999</v>
      </c>
      <c r="O844" s="16">
        <v>28.979600000000001</v>
      </c>
      <c r="Q844" s="16">
        <f>J844/H844</f>
        <v>2</v>
      </c>
      <c r="R844" s="16">
        <f>3.1415*(H844/2)^2*J844</f>
        <v>0.77611681792335674</v>
      </c>
      <c r="S844" s="16">
        <f t="shared" si="52"/>
        <v>1.1401983991426408</v>
      </c>
    </row>
    <row r="845" spans="1:19" x14ac:dyDescent="0.45">
      <c r="G845" s="13" t="s">
        <v>20</v>
      </c>
      <c r="H845" s="14">
        <f t="shared" si="53"/>
        <v>0.79056941504209488</v>
      </c>
      <c r="J845" s="6">
        <f t="shared" si="54"/>
        <v>1.5811388300841898</v>
      </c>
      <c r="K845" s="14" t="s">
        <v>30</v>
      </c>
      <c r="L845" s="15">
        <v>42997</v>
      </c>
      <c r="M845" s="15">
        <v>42998</v>
      </c>
      <c r="N845" s="16">
        <v>50.834299999999999</v>
      </c>
      <c r="O845" s="16">
        <v>28.979600000000001</v>
      </c>
      <c r="Q845" s="16">
        <f>J845/H845</f>
        <v>2</v>
      </c>
      <c r="R845" s="16">
        <f>3.1415*(H845/2)^2*J845</f>
        <v>0.77611681792335674</v>
      </c>
      <c r="S845" s="16">
        <f t="shared" si="52"/>
        <v>1.1401983991426408</v>
      </c>
    </row>
    <row r="846" spans="1:19" x14ac:dyDescent="0.45">
      <c r="M846" s="15"/>
    </row>
    <row r="847" spans="1:19" x14ac:dyDescent="0.45">
      <c r="A847" s="12">
        <v>26</v>
      </c>
      <c r="B847" s="25" t="s">
        <v>60</v>
      </c>
      <c r="C847" s="19">
        <v>2021</v>
      </c>
      <c r="G847" s="13" t="s">
        <v>20</v>
      </c>
      <c r="H847" s="14">
        <f>J847/40</f>
        <v>7.0710678118654755</v>
      </c>
      <c r="I847" s="14" t="s">
        <v>62</v>
      </c>
      <c r="J847" s="6">
        <f>SQRT(8*10000)</f>
        <v>282.84271247461902</v>
      </c>
      <c r="K847" s="14" t="s">
        <v>22</v>
      </c>
      <c r="L847" s="15">
        <v>42739</v>
      </c>
      <c r="M847" s="15">
        <v>42740</v>
      </c>
      <c r="N847" s="16">
        <v>50.834299999999999</v>
      </c>
      <c r="O847" s="16">
        <v>28.979600000000001</v>
      </c>
      <c r="Q847" s="16">
        <f>J847/H847</f>
        <v>40</v>
      </c>
      <c r="R847" s="16">
        <f>3.1415*(H847/2)^2*J847</f>
        <v>11106.879765487698</v>
      </c>
      <c r="S847" s="16">
        <f t="shared" si="52"/>
        <v>27.682294565182872</v>
      </c>
    </row>
    <row r="848" spans="1:19" x14ac:dyDescent="0.45">
      <c r="G848" s="13" t="s">
        <v>20</v>
      </c>
      <c r="H848" s="14">
        <f t="shared" ref="H848:H858" si="55">J848/40</f>
        <v>7.0710678118654755</v>
      </c>
      <c r="J848" s="6">
        <f t="shared" ref="J848:J858" si="56">SQRT(8*10000)</f>
        <v>282.84271247461902</v>
      </c>
      <c r="K848" s="14" t="s">
        <v>22</v>
      </c>
      <c r="L848" s="15">
        <v>42775</v>
      </c>
      <c r="M848" s="15">
        <v>42776</v>
      </c>
      <c r="N848" s="16">
        <v>50.834299999999999</v>
      </c>
      <c r="O848" s="16">
        <v>28.979600000000001</v>
      </c>
      <c r="Q848" s="16">
        <f>J848/H848</f>
        <v>40</v>
      </c>
      <c r="R848" s="16">
        <f>3.1415*(H848/2)^2*J848</f>
        <v>11106.879765487698</v>
      </c>
      <c r="S848" s="16">
        <f t="shared" si="52"/>
        <v>27.682294565182872</v>
      </c>
    </row>
    <row r="849" spans="1:19" x14ac:dyDescent="0.45">
      <c r="G849" s="13" t="s">
        <v>20</v>
      </c>
      <c r="H849" s="14">
        <f t="shared" si="55"/>
        <v>7.0710678118654755</v>
      </c>
      <c r="J849" s="6">
        <f t="shared" si="56"/>
        <v>282.84271247461902</v>
      </c>
      <c r="K849" s="14" t="s">
        <v>22</v>
      </c>
      <c r="L849" s="15">
        <v>42793</v>
      </c>
      <c r="M849" s="15">
        <v>42794</v>
      </c>
      <c r="N849" s="16">
        <v>50.834299999999999</v>
      </c>
      <c r="O849" s="16">
        <v>28.979600000000001</v>
      </c>
      <c r="Q849" s="16">
        <f>J849/H849</f>
        <v>40</v>
      </c>
      <c r="R849" s="16">
        <f>3.1415*(H849/2)^2*J849</f>
        <v>11106.879765487698</v>
      </c>
      <c r="S849" s="16">
        <f t="shared" si="52"/>
        <v>27.682294565182872</v>
      </c>
    </row>
    <row r="850" spans="1:19" x14ac:dyDescent="0.45">
      <c r="G850" s="13" t="s">
        <v>20</v>
      </c>
      <c r="H850" s="14">
        <f t="shared" si="55"/>
        <v>7.0710678118654755</v>
      </c>
      <c r="J850" s="6">
        <f t="shared" si="56"/>
        <v>282.84271247461902</v>
      </c>
      <c r="K850" s="14" t="s">
        <v>22</v>
      </c>
      <c r="L850" s="15">
        <v>42799</v>
      </c>
      <c r="M850" s="15">
        <v>42800</v>
      </c>
      <c r="N850" s="16">
        <v>50.834299999999999</v>
      </c>
      <c r="O850" s="16">
        <v>28.979600000000001</v>
      </c>
      <c r="Q850" s="16">
        <f>J850/H850</f>
        <v>40</v>
      </c>
      <c r="R850" s="16">
        <f>3.1415*(H850/2)^2*J850</f>
        <v>11106.879765487698</v>
      </c>
      <c r="S850" s="16">
        <f t="shared" si="52"/>
        <v>27.682294565182872</v>
      </c>
    </row>
    <row r="851" spans="1:19" x14ac:dyDescent="0.45">
      <c r="G851" s="13" t="s">
        <v>20</v>
      </c>
      <c r="H851" s="14">
        <f t="shared" si="55"/>
        <v>7.0710678118654755</v>
      </c>
      <c r="J851" s="6">
        <f t="shared" si="56"/>
        <v>282.84271247461902</v>
      </c>
      <c r="K851" s="14" t="s">
        <v>22</v>
      </c>
      <c r="L851" s="15">
        <v>42847</v>
      </c>
      <c r="M851" s="15">
        <v>42848</v>
      </c>
      <c r="N851" s="16">
        <v>50.834299999999999</v>
      </c>
      <c r="O851" s="16">
        <v>28.979600000000001</v>
      </c>
      <c r="Q851" s="16">
        <f>J851/H851</f>
        <v>40</v>
      </c>
      <c r="R851" s="16">
        <f>3.1415*(H851/2)^2*J851</f>
        <v>11106.879765487698</v>
      </c>
      <c r="S851" s="16">
        <f t="shared" si="52"/>
        <v>27.682294565182872</v>
      </c>
    </row>
    <row r="852" spans="1:19" x14ac:dyDescent="0.45">
      <c r="G852" s="13" t="s">
        <v>20</v>
      </c>
      <c r="H852" s="14">
        <f t="shared" si="55"/>
        <v>7.0710678118654755</v>
      </c>
      <c r="J852" s="6">
        <f t="shared" si="56"/>
        <v>282.84271247461902</v>
      </c>
      <c r="K852" s="14" t="s">
        <v>22</v>
      </c>
      <c r="L852" s="15">
        <v>42859</v>
      </c>
      <c r="M852" s="15">
        <v>42860</v>
      </c>
      <c r="N852" s="16">
        <v>50.834299999999999</v>
      </c>
      <c r="O852" s="16">
        <v>28.979600000000001</v>
      </c>
      <c r="Q852" s="16">
        <f>J852/H852</f>
        <v>40</v>
      </c>
      <c r="R852" s="16">
        <f>3.1415*(H852/2)^2*J852</f>
        <v>11106.879765487698</v>
      </c>
      <c r="S852" s="16">
        <f t="shared" si="52"/>
        <v>27.682294565182872</v>
      </c>
    </row>
    <row r="853" spans="1:19" x14ac:dyDescent="0.45">
      <c r="G853" s="13" t="s">
        <v>20</v>
      </c>
      <c r="H853" s="14">
        <f t="shared" si="55"/>
        <v>7.0710678118654755</v>
      </c>
      <c r="J853" s="6">
        <f t="shared" si="56"/>
        <v>282.84271247461902</v>
      </c>
      <c r="K853" s="14" t="s">
        <v>22</v>
      </c>
      <c r="L853" s="15">
        <v>42877</v>
      </c>
      <c r="M853" s="15">
        <v>42878</v>
      </c>
      <c r="N853" s="16">
        <v>50.834299999999999</v>
      </c>
      <c r="O853" s="16">
        <v>28.979600000000001</v>
      </c>
      <c r="Q853" s="16">
        <f>J853/H853</f>
        <v>40</v>
      </c>
      <c r="R853" s="16">
        <f>3.1415*(H853/2)^2*J853</f>
        <v>11106.879765487698</v>
      </c>
      <c r="S853" s="16">
        <f t="shared" si="52"/>
        <v>27.682294565182872</v>
      </c>
    </row>
    <row r="854" spans="1:19" x14ac:dyDescent="0.45">
      <c r="G854" s="13" t="s">
        <v>20</v>
      </c>
      <c r="H854" s="14">
        <f t="shared" si="55"/>
        <v>7.0710678118654755</v>
      </c>
      <c r="J854" s="6">
        <f t="shared" si="56"/>
        <v>282.84271247461902</v>
      </c>
      <c r="K854" s="14" t="s">
        <v>22</v>
      </c>
      <c r="L854" s="15">
        <v>42895</v>
      </c>
      <c r="M854" s="15">
        <v>42896</v>
      </c>
      <c r="N854" s="16">
        <v>50.834299999999999</v>
      </c>
      <c r="O854" s="16">
        <v>28.979600000000001</v>
      </c>
      <c r="Q854" s="16">
        <f>J854/H854</f>
        <v>40</v>
      </c>
      <c r="R854" s="16">
        <f>3.1415*(H854/2)^2*J854</f>
        <v>11106.879765487698</v>
      </c>
      <c r="S854" s="16">
        <f t="shared" si="52"/>
        <v>27.682294565182872</v>
      </c>
    </row>
    <row r="855" spans="1:19" x14ac:dyDescent="0.45">
      <c r="G855" s="13" t="s">
        <v>20</v>
      </c>
      <c r="H855" s="14">
        <f t="shared" si="55"/>
        <v>7.0710678118654755</v>
      </c>
      <c r="J855" s="6">
        <f t="shared" si="56"/>
        <v>282.84271247461902</v>
      </c>
      <c r="K855" s="14" t="s">
        <v>22</v>
      </c>
      <c r="L855" s="15">
        <v>42901</v>
      </c>
      <c r="M855" s="15">
        <v>42902</v>
      </c>
      <c r="N855" s="16">
        <v>50.834299999999999</v>
      </c>
      <c r="O855" s="16">
        <v>28.979600000000001</v>
      </c>
      <c r="Q855" s="16">
        <f>J855/H855</f>
        <v>40</v>
      </c>
      <c r="R855" s="16">
        <f>3.1415*(H855/2)^2*J855</f>
        <v>11106.879765487698</v>
      </c>
      <c r="S855" s="16">
        <f t="shared" si="52"/>
        <v>27.682294565182872</v>
      </c>
    </row>
    <row r="856" spans="1:19" x14ac:dyDescent="0.45">
      <c r="G856" s="13" t="s">
        <v>20</v>
      </c>
      <c r="H856" s="14">
        <f t="shared" si="55"/>
        <v>7.0710678118654755</v>
      </c>
      <c r="J856" s="6">
        <f t="shared" si="56"/>
        <v>282.84271247461902</v>
      </c>
      <c r="K856" s="14" t="s">
        <v>22</v>
      </c>
      <c r="L856" s="15">
        <v>42913</v>
      </c>
      <c r="M856" s="15">
        <v>42914</v>
      </c>
      <c r="N856" s="16">
        <v>50.834299999999999</v>
      </c>
      <c r="O856" s="16">
        <v>28.979600000000001</v>
      </c>
      <c r="Q856" s="16">
        <f>J856/H856</f>
        <v>40</v>
      </c>
      <c r="R856" s="16">
        <f>3.1415*(H856/2)^2*J856</f>
        <v>11106.879765487698</v>
      </c>
      <c r="S856" s="16">
        <f t="shared" si="52"/>
        <v>27.682294565182872</v>
      </c>
    </row>
    <row r="857" spans="1:19" x14ac:dyDescent="0.45">
      <c r="G857" s="13" t="s">
        <v>20</v>
      </c>
      <c r="H857" s="14">
        <f t="shared" si="55"/>
        <v>7.0710678118654755</v>
      </c>
      <c r="J857" s="6">
        <f t="shared" si="56"/>
        <v>282.84271247461902</v>
      </c>
      <c r="K857" s="14" t="s">
        <v>22</v>
      </c>
      <c r="L857" s="15">
        <v>42925</v>
      </c>
      <c r="M857" s="15">
        <v>42926</v>
      </c>
      <c r="N857" s="16">
        <v>50.834299999999999</v>
      </c>
      <c r="O857" s="16">
        <v>28.979600000000001</v>
      </c>
      <c r="Q857" s="16">
        <f>J857/H857</f>
        <v>40</v>
      </c>
      <c r="R857" s="16">
        <f>3.1415*(H857/2)^2*J857</f>
        <v>11106.879765487698</v>
      </c>
      <c r="S857" s="16">
        <f t="shared" si="52"/>
        <v>27.682294565182872</v>
      </c>
    </row>
    <row r="858" spans="1:19" x14ac:dyDescent="0.45">
      <c r="G858" s="13" t="s">
        <v>20</v>
      </c>
      <c r="H858" s="14">
        <f t="shared" si="55"/>
        <v>7.0710678118654755</v>
      </c>
      <c r="J858" s="6">
        <f t="shared" si="56"/>
        <v>282.84271247461902</v>
      </c>
      <c r="K858" s="14" t="s">
        <v>22</v>
      </c>
      <c r="L858" s="15">
        <v>42997</v>
      </c>
      <c r="M858" s="15">
        <v>42998</v>
      </c>
      <c r="N858" s="16">
        <v>50.834299999999999</v>
      </c>
      <c r="O858" s="16">
        <v>28.979600000000001</v>
      </c>
      <c r="Q858" s="16">
        <f>J858/H858</f>
        <v>40</v>
      </c>
      <c r="R858" s="16">
        <f>3.1415*(H858/2)^2*J858</f>
        <v>11106.879765487698</v>
      </c>
      <c r="S858" s="16">
        <f t="shared" si="52"/>
        <v>27.682294565182872</v>
      </c>
    </row>
    <row r="859" spans="1:19" x14ac:dyDescent="0.45">
      <c r="M859" s="15"/>
    </row>
    <row r="860" spans="1:19" ht="28.5" x14ac:dyDescent="0.45">
      <c r="A860" s="12">
        <v>27</v>
      </c>
      <c r="B860" s="30" t="s">
        <v>63</v>
      </c>
      <c r="C860" s="31">
        <v>2019</v>
      </c>
      <c r="G860" s="13" t="s">
        <v>20</v>
      </c>
      <c r="H860" s="14">
        <f>J860/40</f>
        <v>0.79056941504209477</v>
      </c>
      <c r="I860" s="14" t="s">
        <v>64</v>
      </c>
      <c r="J860" s="6">
        <f>SQRT(10*100)</f>
        <v>31.622776601683793</v>
      </c>
      <c r="K860" s="14" t="s">
        <v>22</v>
      </c>
      <c r="L860" s="15">
        <v>42953</v>
      </c>
      <c r="M860" s="15">
        <v>42954</v>
      </c>
      <c r="N860" s="16">
        <v>52.33</v>
      </c>
      <c r="O860" s="16">
        <v>27.31</v>
      </c>
      <c r="Q860" s="16">
        <f>J860/H860</f>
        <v>40</v>
      </c>
      <c r="R860" s="16">
        <f>3.1415*(H860/2)^2*J860</f>
        <v>15.522336358467129</v>
      </c>
      <c r="S860" s="16">
        <f t="shared" ref="S860:S911" si="57">2 * (R860*3/(4*3.1415))^(1/3)</f>
        <v>3.0949746210460938</v>
      </c>
    </row>
    <row r="861" spans="1:19" x14ac:dyDescent="0.45">
      <c r="G861" s="13" t="s">
        <v>20</v>
      </c>
      <c r="H861" s="14">
        <f t="shared" ref="H861:H867" si="58">J861/40</f>
        <v>0.79056941504209477</v>
      </c>
      <c r="J861" s="6">
        <f t="shared" ref="J861:J867" si="59">SQRT(10*100)</f>
        <v>31.622776601683793</v>
      </c>
      <c r="K861" s="14" t="s">
        <v>22</v>
      </c>
      <c r="L861" s="15">
        <v>42954</v>
      </c>
      <c r="M861" s="15">
        <v>42955</v>
      </c>
      <c r="N861" s="16">
        <v>52.33</v>
      </c>
      <c r="O861" s="16">
        <v>27.31</v>
      </c>
      <c r="Q861" s="16">
        <f>J861/H861</f>
        <v>40</v>
      </c>
      <c r="R861" s="16">
        <f>3.1415*(H861/2)^2*J861</f>
        <v>15.522336358467129</v>
      </c>
      <c r="S861" s="16">
        <f t="shared" si="57"/>
        <v>3.0949746210460938</v>
      </c>
    </row>
    <row r="862" spans="1:19" x14ac:dyDescent="0.45">
      <c r="G862" s="13" t="s">
        <v>20</v>
      </c>
      <c r="H862" s="14">
        <f t="shared" si="58"/>
        <v>0.79056941504209477</v>
      </c>
      <c r="J862" s="6">
        <f t="shared" si="59"/>
        <v>31.622776601683793</v>
      </c>
      <c r="K862" s="14" t="s">
        <v>22</v>
      </c>
      <c r="L862" s="15">
        <v>42955</v>
      </c>
      <c r="M862" s="15">
        <v>42956</v>
      </c>
      <c r="N862" s="16">
        <v>52.33</v>
      </c>
      <c r="O862" s="16">
        <v>27.31</v>
      </c>
      <c r="Q862" s="16">
        <f>J862/H862</f>
        <v>40</v>
      </c>
      <c r="R862" s="16">
        <f>3.1415*(H862/2)^2*J862</f>
        <v>15.522336358467129</v>
      </c>
      <c r="S862" s="16">
        <f t="shared" si="57"/>
        <v>3.0949746210460938</v>
      </c>
    </row>
    <row r="863" spans="1:19" x14ac:dyDescent="0.45">
      <c r="G863" s="13" t="s">
        <v>20</v>
      </c>
      <c r="H863" s="14">
        <f t="shared" si="58"/>
        <v>0.79056941504209477</v>
      </c>
      <c r="J863" s="6">
        <f t="shared" si="59"/>
        <v>31.622776601683793</v>
      </c>
      <c r="K863" s="14" t="s">
        <v>22</v>
      </c>
      <c r="L863" s="15">
        <v>42969</v>
      </c>
      <c r="M863" s="15">
        <v>42970</v>
      </c>
      <c r="N863" s="16">
        <v>52.33</v>
      </c>
      <c r="O863" s="16">
        <v>27.31</v>
      </c>
      <c r="Q863" s="16">
        <f>J863/H863</f>
        <v>40</v>
      </c>
      <c r="R863" s="16">
        <f>3.1415*(H863/2)^2*J863</f>
        <v>15.522336358467129</v>
      </c>
      <c r="S863" s="16">
        <f t="shared" si="57"/>
        <v>3.0949746210460938</v>
      </c>
    </row>
    <row r="864" spans="1:19" x14ac:dyDescent="0.45">
      <c r="G864" s="13" t="s">
        <v>20</v>
      </c>
      <c r="H864" s="14">
        <f t="shared" si="58"/>
        <v>0.79056941504209477</v>
      </c>
      <c r="J864" s="6">
        <f t="shared" si="59"/>
        <v>31.622776601683793</v>
      </c>
      <c r="K864" s="14" t="s">
        <v>22</v>
      </c>
      <c r="L864" s="15">
        <v>42970</v>
      </c>
      <c r="M864" s="15">
        <v>42971</v>
      </c>
      <c r="N864" s="16">
        <v>52.33</v>
      </c>
      <c r="O864" s="16">
        <v>27.31</v>
      </c>
      <c r="Q864" s="16">
        <f>J864/H864</f>
        <v>40</v>
      </c>
      <c r="R864" s="16">
        <f>3.1415*(H864/2)^2*J864</f>
        <v>15.522336358467129</v>
      </c>
      <c r="S864" s="16">
        <f t="shared" si="57"/>
        <v>3.0949746210460938</v>
      </c>
    </row>
    <row r="865" spans="1:19" x14ac:dyDescent="0.45">
      <c r="G865" s="13" t="s">
        <v>20</v>
      </c>
      <c r="H865" s="14">
        <f t="shared" si="58"/>
        <v>0.79056941504209477</v>
      </c>
      <c r="J865" s="6">
        <f t="shared" si="59"/>
        <v>31.622776601683793</v>
      </c>
      <c r="K865" s="14" t="s">
        <v>22</v>
      </c>
      <c r="L865" s="15">
        <v>42971</v>
      </c>
      <c r="M865" s="15">
        <v>42972</v>
      </c>
      <c r="N865" s="16">
        <v>52.33</v>
      </c>
      <c r="O865" s="16">
        <v>27.31</v>
      </c>
      <c r="Q865" s="16">
        <f>J865/H865</f>
        <v>40</v>
      </c>
      <c r="R865" s="16">
        <f>3.1415*(H865/2)^2*J865</f>
        <v>15.522336358467129</v>
      </c>
      <c r="S865" s="16">
        <f t="shared" si="57"/>
        <v>3.0949746210460938</v>
      </c>
    </row>
    <row r="866" spans="1:19" x14ac:dyDescent="0.45">
      <c r="G866" s="13" t="s">
        <v>20</v>
      </c>
      <c r="H866" s="14">
        <f t="shared" si="58"/>
        <v>0.79056941504209477</v>
      </c>
      <c r="J866" s="6">
        <f t="shared" si="59"/>
        <v>31.622776601683793</v>
      </c>
      <c r="K866" s="14" t="s">
        <v>22</v>
      </c>
      <c r="L866" s="15">
        <v>42974</v>
      </c>
      <c r="M866" s="15">
        <v>42975</v>
      </c>
      <c r="N866" s="16">
        <v>52.33</v>
      </c>
      <c r="O866" s="16">
        <v>27.31</v>
      </c>
      <c r="Q866" s="16">
        <f>J866/H866</f>
        <v>40</v>
      </c>
      <c r="R866" s="16">
        <f>3.1415*(H866/2)^2*J866</f>
        <v>15.522336358467129</v>
      </c>
      <c r="S866" s="16">
        <f t="shared" si="57"/>
        <v>3.0949746210460938</v>
      </c>
    </row>
    <row r="867" spans="1:19" x14ac:dyDescent="0.45">
      <c r="G867" s="13" t="s">
        <v>20</v>
      </c>
      <c r="H867" s="14">
        <f t="shared" si="58"/>
        <v>0.79056941504209477</v>
      </c>
      <c r="J867" s="6">
        <f t="shared" si="59"/>
        <v>31.622776601683793</v>
      </c>
      <c r="K867" s="14" t="s">
        <v>22</v>
      </c>
      <c r="L867" s="15">
        <v>42947</v>
      </c>
      <c r="M867" s="15">
        <v>42948</v>
      </c>
      <c r="N867" s="16">
        <v>52.33</v>
      </c>
      <c r="O867" s="16">
        <v>27.31</v>
      </c>
      <c r="Q867" s="16">
        <f>J867/H867</f>
        <v>40</v>
      </c>
      <c r="R867" s="16">
        <f>3.1415*(H867/2)^2*J867</f>
        <v>15.522336358467129</v>
      </c>
      <c r="S867" s="16">
        <f t="shared" si="57"/>
        <v>3.0949746210460938</v>
      </c>
    </row>
    <row r="868" spans="1:19" x14ac:dyDescent="0.45">
      <c r="M868" s="15"/>
    </row>
    <row r="869" spans="1:19" ht="28.5" x14ac:dyDescent="0.45">
      <c r="A869" s="12">
        <v>28</v>
      </c>
      <c r="B869" s="25" t="s">
        <v>63</v>
      </c>
      <c r="C869" s="19">
        <v>2019</v>
      </c>
      <c r="F869" s="13" t="s">
        <v>20</v>
      </c>
      <c r="H869" s="14">
        <f>J869/2</f>
        <v>9.0829510622924747</v>
      </c>
      <c r="I869" s="14" t="s">
        <v>65</v>
      </c>
      <c r="J869" s="6">
        <f>SQRT(11*30)</f>
        <v>18.165902124584949</v>
      </c>
      <c r="K869" s="14" t="s">
        <v>30</v>
      </c>
      <c r="L869" s="15">
        <v>43739</v>
      </c>
      <c r="M869" s="15">
        <v>43769</v>
      </c>
      <c r="N869" s="21">
        <v>-0.34804400000000002</v>
      </c>
      <c r="O869" s="21">
        <v>53.739995999999998</v>
      </c>
      <c r="Q869" s="16">
        <f>J869/H869</f>
        <v>2</v>
      </c>
      <c r="R869" s="16">
        <f>3.1415*(H869/2)^2*J869</f>
        <v>1177.0312439404124</v>
      </c>
      <c r="S869" s="16">
        <f t="shared" si="57"/>
        <v>13.099882266714538</v>
      </c>
    </row>
    <row r="870" spans="1:19" x14ac:dyDescent="0.45">
      <c r="F870" s="13" t="s">
        <v>20</v>
      </c>
      <c r="H870" s="14">
        <f t="shared" ref="H870:H881" si="60">J870/2</f>
        <v>9.0829510622924747</v>
      </c>
      <c r="J870" s="6">
        <f t="shared" ref="J870:J881" si="61">SQRT(11*30)</f>
        <v>18.165902124584949</v>
      </c>
      <c r="K870" s="14" t="s">
        <v>30</v>
      </c>
      <c r="L870" s="15">
        <v>43770</v>
      </c>
      <c r="M870" s="15">
        <v>43799</v>
      </c>
      <c r="N870" s="21">
        <v>-0.34804400000000002</v>
      </c>
      <c r="O870" s="21">
        <v>53.739995999999998</v>
      </c>
      <c r="Q870" s="16">
        <f>J870/H870</f>
        <v>2</v>
      </c>
      <c r="R870" s="16">
        <f>3.1415*(H870/2)^2*J870</f>
        <v>1177.0312439404124</v>
      </c>
      <c r="S870" s="16">
        <f t="shared" si="57"/>
        <v>13.099882266714538</v>
      </c>
    </row>
    <row r="871" spans="1:19" x14ac:dyDescent="0.45">
      <c r="F871" s="13" t="s">
        <v>20</v>
      </c>
      <c r="H871" s="14">
        <f t="shared" si="60"/>
        <v>9.0829510622924747</v>
      </c>
      <c r="J871" s="6">
        <f t="shared" si="61"/>
        <v>18.165902124584949</v>
      </c>
      <c r="K871" s="14" t="s">
        <v>30</v>
      </c>
      <c r="L871" s="15">
        <v>43800</v>
      </c>
      <c r="M871" s="15">
        <v>43830</v>
      </c>
      <c r="N871" s="21">
        <v>-0.34804400000000002</v>
      </c>
      <c r="O871" s="21">
        <v>53.739995999999998</v>
      </c>
      <c r="Q871" s="16">
        <f>J871/H871</f>
        <v>2</v>
      </c>
      <c r="R871" s="16">
        <f>3.1415*(H871/2)^2*J871</f>
        <v>1177.0312439404124</v>
      </c>
      <c r="S871" s="16">
        <f t="shared" si="57"/>
        <v>13.099882266714538</v>
      </c>
    </row>
    <row r="872" spans="1:19" x14ac:dyDescent="0.45">
      <c r="F872" s="13" t="s">
        <v>20</v>
      </c>
      <c r="H872" s="14">
        <f t="shared" si="60"/>
        <v>9.0829510622924747</v>
      </c>
      <c r="J872" s="6">
        <f t="shared" si="61"/>
        <v>18.165902124584949</v>
      </c>
      <c r="K872" s="14" t="s">
        <v>30</v>
      </c>
      <c r="L872" s="15">
        <v>43831</v>
      </c>
      <c r="M872" s="15">
        <v>43861</v>
      </c>
      <c r="N872" s="21">
        <v>-0.34804400000000002</v>
      </c>
      <c r="O872" s="21">
        <v>53.739995999999998</v>
      </c>
      <c r="Q872" s="16">
        <f>J872/H872</f>
        <v>2</v>
      </c>
      <c r="R872" s="16">
        <f>3.1415*(H872/2)^2*J872</f>
        <v>1177.0312439404124</v>
      </c>
      <c r="S872" s="16">
        <f t="shared" si="57"/>
        <v>13.099882266714538</v>
      </c>
    </row>
    <row r="873" spans="1:19" x14ac:dyDescent="0.45">
      <c r="F873" s="13" t="s">
        <v>20</v>
      </c>
      <c r="H873" s="14">
        <f t="shared" si="60"/>
        <v>9.0829510622924747</v>
      </c>
      <c r="J873" s="6">
        <f t="shared" si="61"/>
        <v>18.165902124584949</v>
      </c>
      <c r="K873" s="14" t="s">
        <v>30</v>
      </c>
      <c r="L873" s="15">
        <v>43862</v>
      </c>
      <c r="M873" s="15">
        <v>43890</v>
      </c>
      <c r="N873" s="21">
        <v>-0.34804400000000002</v>
      </c>
      <c r="O873" s="21">
        <v>53.739995999999998</v>
      </c>
      <c r="Q873" s="16">
        <f>J873/H873</f>
        <v>2</v>
      </c>
      <c r="R873" s="16">
        <f>3.1415*(H873/2)^2*J873</f>
        <v>1177.0312439404124</v>
      </c>
      <c r="S873" s="16">
        <f t="shared" si="57"/>
        <v>13.099882266714538</v>
      </c>
    </row>
    <row r="874" spans="1:19" x14ac:dyDescent="0.45">
      <c r="F874" s="13" t="s">
        <v>20</v>
      </c>
      <c r="H874" s="14">
        <f t="shared" si="60"/>
        <v>9.0829510622924747</v>
      </c>
      <c r="J874" s="6">
        <f t="shared" si="61"/>
        <v>18.165902124584949</v>
      </c>
      <c r="K874" s="14" t="s">
        <v>30</v>
      </c>
      <c r="L874" s="15">
        <v>43891</v>
      </c>
      <c r="M874" s="15">
        <v>43921</v>
      </c>
      <c r="N874" s="21">
        <v>-0.34804400000000002</v>
      </c>
      <c r="O874" s="21">
        <v>53.739995999999998</v>
      </c>
      <c r="Q874" s="16">
        <f>J874/H874</f>
        <v>2</v>
      </c>
      <c r="R874" s="16">
        <f>3.1415*(H874/2)^2*J874</f>
        <v>1177.0312439404124</v>
      </c>
      <c r="S874" s="16">
        <f t="shared" si="57"/>
        <v>13.099882266714538</v>
      </c>
    </row>
    <row r="875" spans="1:19" x14ac:dyDescent="0.45">
      <c r="F875" s="13" t="s">
        <v>20</v>
      </c>
      <c r="H875" s="14">
        <f t="shared" si="60"/>
        <v>9.0829510622924747</v>
      </c>
      <c r="J875" s="6">
        <f t="shared" si="61"/>
        <v>18.165902124584949</v>
      </c>
      <c r="K875" s="14" t="s">
        <v>30</v>
      </c>
      <c r="L875" s="15">
        <v>43922</v>
      </c>
      <c r="M875" s="15">
        <v>43951</v>
      </c>
      <c r="N875" s="21">
        <v>-0.34804400000000002</v>
      </c>
      <c r="O875" s="21">
        <v>53.739995999999998</v>
      </c>
      <c r="Q875" s="16">
        <f>J875/H875</f>
        <v>2</v>
      </c>
      <c r="R875" s="16">
        <f>3.1415*(H875/2)^2*J875</f>
        <v>1177.0312439404124</v>
      </c>
      <c r="S875" s="16">
        <f t="shared" si="57"/>
        <v>13.099882266714538</v>
      </c>
    </row>
    <row r="876" spans="1:19" x14ac:dyDescent="0.45">
      <c r="F876" s="13" t="s">
        <v>20</v>
      </c>
      <c r="H876" s="14">
        <f t="shared" si="60"/>
        <v>9.0829510622924747</v>
      </c>
      <c r="J876" s="6">
        <f t="shared" si="61"/>
        <v>18.165902124584949</v>
      </c>
      <c r="K876" s="14" t="s">
        <v>30</v>
      </c>
      <c r="L876" s="15">
        <v>43952</v>
      </c>
      <c r="M876" s="15">
        <v>43982</v>
      </c>
      <c r="N876" s="21">
        <v>-0.34804400000000002</v>
      </c>
      <c r="O876" s="21">
        <v>53.739995999999998</v>
      </c>
      <c r="Q876" s="16">
        <f>J876/H876</f>
        <v>2</v>
      </c>
      <c r="R876" s="16">
        <f>3.1415*(H876/2)^2*J876</f>
        <v>1177.0312439404124</v>
      </c>
      <c r="S876" s="16">
        <f t="shared" si="57"/>
        <v>13.099882266714538</v>
      </c>
    </row>
    <row r="877" spans="1:19" x14ac:dyDescent="0.45">
      <c r="F877" s="13" t="s">
        <v>20</v>
      </c>
      <c r="H877" s="14">
        <f t="shared" si="60"/>
        <v>9.0829510622924747</v>
      </c>
      <c r="J877" s="6">
        <f t="shared" si="61"/>
        <v>18.165902124584949</v>
      </c>
      <c r="K877" s="14" t="s">
        <v>30</v>
      </c>
      <c r="L877" s="15">
        <v>43983</v>
      </c>
      <c r="M877" s="15">
        <v>44012</v>
      </c>
      <c r="N877" s="21">
        <v>-0.34804400000000002</v>
      </c>
      <c r="O877" s="21">
        <v>53.739995999999998</v>
      </c>
      <c r="Q877" s="16">
        <f>J877/H877</f>
        <v>2</v>
      </c>
      <c r="R877" s="16">
        <f>3.1415*(H877/2)^2*J877</f>
        <v>1177.0312439404124</v>
      </c>
      <c r="S877" s="16">
        <f t="shared" si="57"/>
        <v>13.099882266714538</v>
      </c>
    </row>
    <row r="878" spans="1:19" x14ac:dyDescent="0.45">
      <c r="F878" s="13" t="s">
        <v>20</v>
      </c>
      <c r="H878" s="14">
        <f t="shared" si="60"/>
        <v>9.0829510622924747</v>
      </c>
      <c r="J878" s="6">
        <f t="shared" si="61"/>
        <v>18.165902124584949</v>
      </c>
      <c r="K878" s="14" t="s">
        <v>30</v>
      </c>
      <c r="L878" s="15">
        <v>44013</v>
      </c>
      <c r="M878" s="15">
        <v>44043</v>
      </c>
      <c r="N878" s="21">
        <v>-0.34804400000000002</v>
      </c>
      <c r="O878" s="21">
        <v>53.739995999999998</v>
      </c>
      <c r="Q878" s="16">
        <f>J878/H878</f>
        <v>2</v>
      </c>
      <c r="R878" s="16">
        <f>3.1415*(H878/2)^2*J878</f>
        <v>1177.0312439404124</v>
      </c>
      <c r="S878" s="16">
        <f t="shared" si="57"/>
        <v>13.099882266714538</v>
      </c>
    </row>
    <row r="879" spans="1:19" x14ac:dyDescent="0.45">
      <c r="F879" s="13" t="s">
        <v>20</v>
      </c>
      <c r="H879" s="14">
        <f t="shared" si="60"/>
        <v>9.0829510622924747</v>
      </c>
      <c r="J879" s="6">
        <f t="shared" si="61"/>
        <v>18.165902124584949</v>
      </c>
      <c r="K879" s="14" t="s">
        <v>30</v>
      </c>
      <c r="L879" s="15">
        <v>44044</v>
      </c>
      <c r="M879" s="15">
        <v>44074</v>
      </c>
      <c r="N879" s="21">
        <v>-0.34804400000000002</v>
      </c>
      <c r="O879" s="21">
        <v>53.739995999999998</v>
      </c>
      <c r="Q879" s="16">
        <f>J879/H879</f>
        <v>2</v>
      </c>
      <c r="R879" s="16">
        <f>3.1415*(H879/2)^2*J879</f>
        <v>1177.0312439404124</v>
      </c>
      <c r="S879" s="16">
        <f t="shared" si="57"/>
        <v>13.099882266714538</v>
      </c>
    </row>
    <row r="880" spans="1:19" x14ac:dyDescent="0.45">
      <c r="F880" s="13" t="s">
        <v>20</v>
      </c>
      <c r="H880" s="14">
        <f t="shared" si="60"/>
        <v>9.0829510622924747</v>
      </c>
      <c r="J880" s="6">
        <f t="shared" si="61"/>
        <v>18.165902124584949</v>
      </c>
      <c r="K880" s="14" t="s">
        <v>30</v>
      </c>
      <c r="L880" s="15">
        <v>44075</v>
      </c>
      <c r="M880" s="15">
        <v>44104</v>
      </c>
      <c r="N880" s="21">
        <v>-0.34804400000000002</v>
      </c>
      <c r="O880" s="21">
        <v>53.739995999999998</v>
      </c>
      <c r="Q880" s="16">
        <f>J880/H880</f>
        <v>2</v>
      </c>
      <c r="R880" s="16">
        <f>3.1415*(H880/2)^2*J880</f>
        <v>1177.0312439404124</v>
      </c>
      <c r="S880" s="16">
        <f t="shared" si="57"/>
        <v>13.099882266714538</v>
      </c>
    </row>
    <row r="881" spans="1:19" x14ac:dyDescent="0.45">
      <c r="F881" s="13" t="s">
        <v>20</v>
      </c>
      <c r="H881" s="14">
        <f t="shared" si="60"/>
        <v>9.0829510622924747</v>
      </c>
      <c r="J881" s="6">
        <f t="shared" si="61"/>
        <v>18.165902124584949</v>
      </c>
      <c r="K881" s="14" t="s">
        <v>30</v>
      </c>
      <c r="L881" s="15">
        <v>44105</v>
      </c>
      <c r="M881" s="15">
        <v>44135</v>
      </c>
      <c r="N881" s="21">
        <v>-0.34804400000000002</v>
      </c>
      <c r="O881" s="21">
        <v>53.739995999999998</v>
      </c>
      <c r="Q881" s="16">
        <f>J881/H881</f>
        <v>2</v>
      </c>
      <c r="R881" s="16">
        <f>3.1415*(H881/2)^2*J881</f>
        <v>1177.0312439404124</v>
      </c>
      <c r="S881" s="16">
        <f t="shared" si="57"/>
        <v>13.099882266714538</v>
      </c>
    </row>
    <row r="882" spans="1:19" x14ac:dyDescent="0.45">
      <c r="M882" s="15"/>
      <c r="N882" s="21"/>
      <c r="O882" s="21"/>
    </row>
    <row r="883" spans="1:19" ht="28.5" x14ac:dyDescent="0.45">
      <c r="A883" s="12">
        <v>29</v>
      </c>
      <c r="B883" s="25" t="s">
        <v>63</v>
      </c>
      <c r="C883" s="19">
        <v>2019</v>
      </c>
      <c r="F883" s="13" t="s">
        <v>20</v>
      </c>
      <c r="H883" s="14">
        <f>J883/40</f>
        <v>0.62749501990055667</v>
      </c>
      <c r="I883" s="14" t="s">
        <v>66</v>
      </c>
      <c r="J883" s="6">
        <f>SQRT(21*30)</f>
        <v>25.099800796022265</v>
      </c>
      <c r="K883" s="14" t="s">
        <v>22</v>
      </c>
      <c r="L883" s="15">
        <v>43739</v>
      </c>
      <c r="M883" s="15">
        <v>43769</v>
      </c>
      <c r="N883" s="21">
        <v>-0.34804400000000002</v>
      </c>
      <c r="O883" s="21">
        <v>53.739995999999998</v>
      </c>
      <c r="Q883" s="16">
        <f>J883/H883</f>
        <v>40</v>
      </c>
      <c r="R883" s="16">
        <f>3.1415*(H883/2)^2*J883</f>
        <v>7.7618976947567955</v>
      </c>
      <c r="S883" s="16">
        <f t="shared" si="57"/>
        <v>2.4565599484033012</v>
      </c>
    </row>
    <row r="884" spans="1:19" x14ac:dyDescent="0.45">
      <c r="F884" s="13" t="s">
        <v>20</v>
      </c>
      <c r="H884" s="14">
        <f t="shared" ref="H884:H895" si="62">J884/40</f>
        <v>0.62749501990055667</v>
      </c>
      <c r="J884" s="6">
        <f t="shared" ref="J884:J895" si="63">SQRT(21*30)</f>
        <v>25.099800796022265</v>
      </c>
      <c r="K884" s="14" t="s">
        <v>22</v>
      </c>
      <c r="L884" s="15">
        <v>43770</v>
      </c>
      <c r="M884" s="15">
        <v>43799</v>
      </c>
      <c r="N884" s="21">
        <v>-0.34804400000000002</v>
      </c>
      <c r="O884" s="21">
        <v>53.739995999999998</v>
      </c>
      <c r="Q884" s="16">
        <f>J884/H884</f>
        <v>40</v>
      </c>
      <c r="R884" s="16">
        <f>3.1415*(H884/2)^2*J884</f>
        <v>7.7618976947567955</v>
      </c>
      <c r="S884" s="16">
        <f t="shared" si="57"/>
        <v>2.4565599484033012</v>
      </c>
    </row>
    <row r="885" spans="1:19" x14ac:dyDescent="0.45">
      <c r="F885" s="13" t="s">
        <v>20</v>
      </c>
      <c r="H885" s="14">
        <f t="shared" si="62"/>
        <v>0.62749501990055667</v>
      </c>
      <c r="J885" s="6">
        <f t="shared" si="63"/>
        <v>25.099800796022265</v>
      </c>
      <c r="K885" s="14" t="s">
        <v>22</v>
      </c>
      <c r="L885" s="15">
        <v>43800</v>
      </c>
      <c r="M885" s="15">
        <v>43830</v>
      </c>
      <c r="N885" s="21">
        <v>-0.34804400000000002</v>
      </c>
      <c r="O885" s="21">
        <v>53.739995999999998</v>
      </c>
      <c r="Q885" s="16">
        <f>J885/H885</f>
        <v>40</v>
      </c>
      <c r="R885" s="16">
        <f>3.1415*(H885/2)^2*J885</f>
        <v>7.7618976947567955</v>
      </c>
      <c r="S885" s="16">
        <f t="shared" si="57"/>
        <v>2.4565599484033012</v>
      </c>
    </row>
    <row r="886" spans="1:19" x14ac:dyDescent="0.45">
      <c r="F886" s="13" t="s">
        <v>20</v>
      </c>
      <c r="H886" s="14">
        <f t="shared" si="62"/>
        <v>0.62749501990055667</v>
      </c>
      <c r="J886" s="6">
        <f t="shared" si="63"/>
        <v>25.099800796022265</v>
      </c>
      <c r="K886" s="14" t="s">
        <v>22</v>
      </c>
      <c r="L886" s="15">
        <v>43831</v>
      </c>
      <c r="M886" s="15">
        <v>43861</v>
      </c>
      <c r="N886" s="21">
        <v>-0.34804400000000002</v>
      </c>
      <c r="O886" s="21">
        <v>53.739995999999998</v>
      </c>
      <c r="Q886" s="16">
        <f>J886/H886</f>
        <v>40</v>
      </c>
      <c r="R886" s="16">
        <f>3.1415*(H886/2)^2*J886</f>
        <v>7.7618976947567955</v>
      </c>
      <c r="S886" s="16">
        <f t="shared" si="57"/>
        <v>2.4565599484033012</v>
      </c>
    </row>
    <row r="887" spans="1:19" x14ac:dyDescent="0.45">
      <c r="F887" s="13" t="s">
        <v>20</v>
      </c>
      <c r="H887" s="14">
        <f t="shared" si="62"/>
        <v>0.62749501990055667</v>
      </c>
      <c r="J887" s="6">
        <f t="shared" si="63"/>
        <v>25.099800796022265</v>
      </c>
      <c r="K887" s="14" t="s">
        <v>22</v>
      </c>
      <c r="L887" s="15">
        <v>43862</v>
      </c>
      <c r="M887" s="15">
        <v>43890</v>
      </c>
      <c r="N887" s="21">
        <v>-0.34804400000000002</v>
      </c>
      <c r="O887" s="21">
        <v>53.739995999999998</v>
      </c>
      <c r="Q887" s="16">
        <f>J887/H887</f>
        <v>40</v>
      </c>
      <c r="R887" s="16">
        <f>3.1415*(H887/2)^2*J887</f>
        <v>7.7618976947567955</v>
      </c>
      <c r="S887" s="16">
        <f t="shared" si="57"/>
        <v>2.4565599484033012</v>
      </c>
    </row>
    <row r="888" spans="1:19" x14ac:dyDescent="0.45">
      <c r="F888" s="13" t="s">
        <v>20</v>
      </c>
      <c r="H888" s="14">
        <f t="shared" si="62"/>
        <v>0.62749501990055667</v>
      </c>
      <c r="J888" s="6">
        <f t="shared" si="63"/>
        <v>25.099800796022265</v>
      </c>
      <c r="K888" s="14" t="s">
        <v>22</v>
      </c>
      <c r="L888" s="15">
        <v>43891</v>
      </c>
      <c r="M888" s="15">
        <v>43921</v>
      </c>
      <c r="N888" s="21">
        <v>-0.34804400000000002</v>
      </c>
      <c r="O888" s="21">
        <v>53.739995999999998</v>
      </c>
      <c r="Q888" s="16">
        <f>J888/H888</f>
        <v>40</v>
      </c>
      <c r="R888" s="16">
        <f>3.1415*(H888/2)^2*J888</f>
        <v>7.7618976947567955</v>
      </c>
      <c r="S888" s="16">
        <f t="shared" si="57"/>
        <v>2.4565599484033012</v>
      </c>
    </row>
    <row r="889" spans="1:19" x14ac:dyDescent="0.45">
      <c r="F889" s="13" t="s">
        <v>20</v>
      </c>
      <c r="H889" s="14">
        <f t="shared" si="62"/>
        <v>0.62749501990055667</v>
      </c>
      <c r="J889" s="6">
        <f t="shared" si="63"/>
        <v>25.099800796022265</v>
      </c>
      <c r="K889" s="14" t="s">
        <v>22</v>
      </c>
      <c r="L889" s="15">
        <v>43922</v>
      </c>
      <c r="M889" s="15">
        <v>43951</v>
      </c>
      <c r="N889" s="21">
        <v>-0.34804400000000002</v>
      </c>
      <c r="O889" s="21">
        <v>53.739995999999998</v>
      </c>
      <c r="Q889" s="16">
        <f>J889/H889</f>
        <v>40</v>
      </c>
      <c r="R889" s="16">
        <f>3.1415*(H889/2)^2*J889</f>
        <v>7.7618976947567955</v>
      </c>
      <c r="S889" s="16">
        <f t="shared" si="57"/>
        <v>2.4565599484033012</v>
      </c>
    </row>
    <row r="890" spans="1:19" x14ac:dyDescent="0.45">
      <c r="F890" s="13" t="s">
        <v>20</v>
      </c>
      <c r="H890" s="14">
        <f t="shared" si="62"/>
        <v>0.62749501990055667</v>
      </c>
      <c r="J890" s="6">
        <f t="shared" si="63"/>
        <v>25.099800796022265</v>
      </c>
      <c r="K890" s="14" t="s">
        <v>22</v>
      </c>
      <c r="L890" s="15">
        <v>43952</v>
      </c>
      <c r="M890" s="15">
        <v>43982</v>
      </c>
      <c r="N890" s="21">
        <v>-0.34804400000000002</v>
      </c>
      <c r="O890" s="21">
        <v>53.739995999999998</v>
      </c>
      <c r="Q890" s="16">
        <f>J890/H890</f>
        <v>40</v>
      </c>
      <c r="R890" s="16">
        <f>3.1415*(H890/2)^2*J890</f>
        <v>7.7618976947567955</v>
      </c>
      <c r="S890" s="16">
        <f t="shared" si="57"/>
        <v>2.4565599484033012</v>
      </c>
    </row>
    <row r="891" spans="1:19" x14ac:dyDescent="0.45">
      <c r="F891" s="13" t="s">
        <v>20</v>
      </c>
      <c r="H891" s="14">
        <f t="shared" si="62"/>
        <v>0.62749501990055667</v>
      </c>
      <c r="J891" s="6">
        <f t="shared" si="63"/>
        <v>25.099800796022265</v>
      </c>
      <c r="K891" s="14" t="s">
        <v>22</v>
      </c>
      <c r="L891" s="15">
        <v>43983</v>
      </c>
      <c r="M891" s="15">
        <v>44012</v>
      </c>
      <c r="N891" s="21">
        <v>-0.34804400000000002</v>
      </c>
      <c r="O891" s="21">
        <v>53.739995999999998</v>
      </c>
      <c r="Q891" s="16">
        <f>J891/H891</f>
        <v>40</v>
      </c>
      <c r="R891" s="16">
        <f>3.1415*(H891/2)^2*J891</f>
        <v>7.7618976947567955</v>
      </c>
      <c r="S891" s="16">
        <f t="shared" si="57"/>
        <v>2.4565599484033012</v>
      </c>
    </row>
    <row r="892" spans="1:19" x14ac:dyDescent="0.45">
      <c r="F892" s="13" t="s">
        <v>20</v>
      </c>
      <c r="H892" s="14">
        <f t="shared" si="62"/>
        <v>0.62749501990055667</v>
      </c>
      <c r="J892" s="6">
        <f t="shared" si="63"/>
        <v>25.099800796022265</v>
      </c>
      <c r="K892" s="14" t="s">
        <v>22</v>
      </c>
      <c r="L892" s="15">
        <v>44013</v>
      </c>
      <c r="M892" s="15">
        <v>44043</v>
      </c>
      <c r="N892" s="21">
        <v>-0.34804400000000002</v>
      </c>
      <c r="O892" s="21">
        <v>53.739995999999998</v>
      </c>
      <c r="Q892" s="16">
        <f>J892/H892</f>
        <v>40</v>
      </c>
      <c r="R892" s="16">
        <f>3.1415*(H892/2)^2*J892</f>
        <v>7.7618976947567955</v>
      </c>
      <c r="S892" s="16">
        <f t="shared" si="57"/>
        <v>2.4565599484033012</v>
      </c>
    </row>
    <row r="893" spans="1:19" x14ac:dyDescent="0.45">
      <c r="F893" s="13" t="s">
        <v>20</v>
      </c>
      <c r="H893" s="14">
        <f t="shared" si="62"/>
        <v>0.62749501990055667</v>
      </c>
      <c r="J893" s="6">
        <f t="shared" si="63"/>
        <v>25.099800796022265</v>
      </c>
      <c r="K893" s="14" t="s">
        <v>22</v>
      </c>
      <c r="L893" s="15">
        <v>44044</v>
      </c>
      <c r="M893" s="15">
        <v>44074</v>
      </c>
      <c r="N893" s="21">
        <v>-0.34804400000000002</v>
      </c>
      <c r="O893" s="21">
        <v>53.739995999999998</v>
      </c>
      <c r="Q893" s="16">
        <f>J893/H893</f>
        <v>40</v>
      </c>
      <c r="R893" s="16">
        <f>3.1415*(H893/2)^2*J893</f>
        <v>7.7618976947567955</v>
      </c>
      <c r="S893" s="16">
        <f t="shared" si="57"/>
        <v>2.4565599484033012</v>
      </c>
    </row>
    <row r="894" spans="1:19" x14ac:dyDescent="0.45">
      <c r="F894" s="13" t="s">
        <v>20</v>
      </c>
      <c r="H894" s="14">
        <f t="shared" si="62"/>
        <v>0.62749501990055667</v>
      </c>
      <c r="J894" s="6">
        <f t="shared" si="63"/>
        <v>25.099800796022265</v>
      </c>
      <c r="K894" s="14" t="s">
        <v>22</v>
      </c>
      <c r="L894" s="15">
        <v>44075</v>
      </c>
      <c r="M894" s="15">
        <v>44104</v>
      </c>
      <c r="N894" s="21">
        <v>-0.34804400000000002</v>
      </c>
      <c r="O894" s="21">
        <v>53.739995999999998</v>
      </c>
      <c r="Q894" s="16">
        <f>J894/H894</f>
        <v>40</v>
      </c>
      <c r="R894" s="16">
        <f>3.1415*(H894/2)^2*J894</f>
        <v>7.7618976947567955</v>
      </c>
      <c r="S894" s="16">
        <f t="shared" si="57"/>
        <v>2.4565599484033012</v>
      </c>
    </row>
    <row r="895" spans="1:19" x14ac:dyDescent="0.45">
      <c r="F895" s="13" t="s">
        <v>20</v>
      </c>
      <c r="H895" s="14">
        <f t="shared" si="62"/>
        <v>0.62749501990055667</v>
      </c>
      <c r="J895" s="6">
        <f t="shared" si="63"/>
        <v>25.099800796022265</v>
      </c>
      <c r="K895" s="14" t="s">
        <v>22</v>
      </c>
      <c r="L895" s="15">
        <v>44105</v>
      </c>
      <c r="M895" s="15">
        <v>44135</v>
      </c>
      <c r="N895" s="21">
        <v>-0.34804400000000002</v>
      </c>
      <c r="O895" s="21">
        <v>53.739995999999998</v>
      </c>
      <c r="Q895" s="16">
        <f>J895/H895</f>
        <v>40</v>
      </c>
      <c r="R895" s="16">
        <f>3.1415*(H895/2)^2*J895</f>
        <v>7.7618976947567955</v>
      </c>
      <c r="S895" s="16">
        <f t="shared" si="57"/>
        <v>2.4565599484033012</v>
      </c>
    </row>
    <row r="896" spans="1:19" x14ac:dyDescent="0.45">
      <c r="M896" s="15"/>
      <c r="N896" s="21"/>
      <c r="O896" s="21"/>
    </row>
    <row r="897" spans="1:19" ht="57" x14ac:dyDescent="0.45">
      <c r="A897" s="12">
        <v>30</v>
      </c>
      <c r="B897" t="s">
        <v>67</v>
      </c>
      <c r="C897" s="13">
        <v>2022</v>
      </c>
      <c r="F897" s="13" t="s">
        <v>20</v>
      </c>
      <c r="H897" s="14">
        <f>J897/40</f>
        <v>4.048</v>
      </c>
      <c r="I897" s="14" t="s">
        <v>68</v>
      </c>
      <c r="J897" s="6">
        <v>161.91999999999999</v>
      </c>
      <c r="K897" s="14" t="s">
        <v>22</v>
      </c>
      <c r="L897" s="34">
        <v>43753</v>
      </c>
      <c r="M897" s="34">
        <v>43770</v>
      </c>
      <c r="N897" s="16">
        <f>-46-(40/60)</f>
        <v>-46.666666666666664</v>
      </c>
      <c r="O897" s="16">
        <f>-23 -(33/60)</f>
        <v>-23.55</v>
      </c>
      <c r="Q897" s="16">
        <f>J897/H897</f>
        <v>40</v>
      </c>
      <c r="R897" s="16">
        <f>3.1415*(H897/2)^2*J897</f>
        <v>2083.8121961676798</v>
      </c>
      <c r="S897" s="16">
        <f t="shared" si="57"/>
        <v>15.847384211451555</v>
      </c>
    </row>
    <row r="898" spans="1:19" x14ac:dyDescent="0.45">
      <c r="L898" s="34"/>
      <c r="M898" s="34"/>
    </row>
    <row r="899" spans="1:19" x14ac:dyDescent="0.45">
      <c r="A899" s="12">
        <v>31</v>
      </c>
      <c r="B899" t="s">
        <v>67</v>
      </c>
      <c r="C899" s="13">
        <v>2022</v>
      </c>
      <c r="F899" s="13" t="s">
        <v>20</v>
      </c>
      <c r="H899" s="14">
        <f t="shared" ref="H899:H935" si="64">J899/40</f>
        <v>5.1042499999999995</v>
      </c>
      <c r="J899" s="6">
        <v>204.17</v>
      </c>
      <c r="K899" s="14" t="s">
        <v>22</v>
      </c>
      <c r="L899" s="34">
        <v>43770</v>
      </c>
      <c r="M899" s="34">
        <v>43784</v>
      </c>
      <c r="N899" s="16">
        <f t="shared" ref="N899:N975" si="65">-46-(40/60)</f>
        <v>-46.666666666666664</v>
      </c>
      <c r="O899" s="16">
        <f t="shared" ref="O899:O975" si="66">-23 -(33/60)</f>
        <v>-23.55</v>
      </c>
      <c r="Q899" s="16">
        <f>J899/H899</f>
        <v>40</v>
      </c>
      <c r="R899" s="16">
        <f>3.1415*(H899/2)^2*J899</f>
        <v>4177.6579270556849</v>
      </c>
      <c r="S899" s="16">
        <f t="shared" si="57"/>
        <v>19.982463157436172</v>
      </c>
    </row>
    <row r="900" spans="1:19" x14ac:dyDescent="0.45">
      <c r="L900" s="34"/>
      <c r="M900" s="34"/>
    </row>
    <row r="901" spans="1:19" x14ac:dyDescent="0.45">
      <c r="A901" s="12">
        <v>32</v>
      </c>
      <c r="B901" t="s">
        <v>67</v>
      </c>
      <c r="C901" s="13">
        <v>2022</v>
      </c>
      <c r="F901" s="13" t="s">
        <v>20</v>
      </c>
      <c r="H901" s="14">
        <f t="shared" si="64"/>
        <v>5.5335000000000001</v>
      </c>
      <c r="J901" s="6">
        <v>221.34</v>
      </c>
      <c r="K901" s="14" t="s">
        <v>22</v>
      </c>
      <c r="L901" s="34">
        <v>43784</v>
      </c>
      <c r="M901" s="34">
        <v>43800</v>
      </c>
      <c r="N901" s="16">
        <f t="shared" si="65"/>
        <v>-46.666666666666664</v>
      </c>
      <c r="O901" s="16">
        <f t="shared" si="66"/>
        <v>-23.55</v>
      </c>
      <c r="Q901" s="16">
        <f>J901/H901</f>
        <v>40</v>
      </c>
      <c r="R901" s="16">
        <f>3.1415*(H901/2)^2*J901</f>
        <v>5322.7590484155817</v>
      </c>
      <c r="S901" s="16">
        <f t="shared" si="57"/>
        <v>21.662920092407898</v>
      </c>
    </row>
    <row r="902" spans="1:19" x14ac:dyDescent="0.45">
      <c r="L902" s="34"/>
      <c r="M902" s="34"/>
    </row>
    <row r="903" spans="1:19" x14ac:dyDescent="0.45">
      <c r="A903" s="12">
        <v>33</v>
      </c>
      <c r="B903" t="s">
        <v>67</v>
      </c>
      <c r="C903" s="13">
        <v>2022</v>
      </c>
      <c r="F903" s="13" t="s">
        <v>20</v>
      </c>
      <c r="H903" s="14">
        <f t="shared" si="64"/>
        <v>5.5982500000000002</v>
      </c>
      <c r="J903" s="6">
        <v>223.93</v>
      </c>
      <c r="K903" s="14" t="s">
        <v>22</v>
      </c>
      <c r="L903" s="34">
        <v>43800</v>
      </c>
      <c r="M903" s="34">
        <v>43814</v>
      </c>
      <c r="N903" s="16">
        <f t="shared" si="65"/>
        <v>-46.666666666666664</v>
      </c>
      <c r="O903" s="16">
        <f t="shared" si="66"/>
        <v>-23.55</v>
      </c>
      <c r="Q903" s="16">
        <f>J903/H903</f>
        <v>40</v>
      </c>
      <c r="R903" s="16">
        <f>3.1415*(H903/2)^2*J903</f>
        <v>5511.8060905333859</v>
      </c>
      <c r="S903" s="16">
        <f t="shared" si="57"/>
        <v>21.916407772173585</v>
      </c>
    </row>
    <row r="904" spans="1:19" x14ac:dyDescent="0.45">
      <c r="L904" s="34"/>
      <c r="M904" s="34"/>
    </row>
    <row r="905" spans="1:19" x14ac:dyDescent="0.45">
      <c r="A905" s="12">
        <v>34</v>
      </c>
      <c r="B905" t="s">
        <v>67</v>
      </c>
      <c r="C905" s="13">
        <v>2022</v>
      </c>
      <c r="F905" s="13" t="s">
        <v>20</v>
      </c>
      <c r="H905" s="14">
        <f t="shared" si="64"/>
        <v>3.5112499999999995</v>
      </c>
      <c r="J905" s="6">
        <v>140.44999999999999</v>
      </c>
      <c r="K905" s="14" t="s">
        <v>22</v>
      </c>
      <c r="L905" s="34">
        <v>43814</v>
      </c>
      <c r="M905" s="34">
        <v>43831</v>
      </c>
      <c r="N905" s="16">
        <f t="shared" si="65"/>
        <v>-46.666666666666664</v>
      </c>
      <c r="O905" s="16">
        <f t="shared" si="66"/>
        <v>-23.55</v>
      </c>
      <c r="Q905" s="16">
        <f>J905/H905</f>
        <v>40</v>
      </c>
      <c r="R905" s="16">
        <f>3.1415*(H905/2)^2*J905</f>
        <v>1359.9480563819038</v>
      </c>
      <c r="S905" s="16">
        <f t="shared" si="57"/>
        <v>13.74607900505417</v>
      </c>
    </row>
    <row r="906" spans="1:19" x14ac:dyDescent="0.45">
      <c r="L906" s="34"/>
      <c r="M906" s="34"/>
    </row>
    <row r="907" spans="1:19" x14ac:dyDescent="0.45">
      <c r="A907" s="12">
        <v>35</v>
      </c>
      <c r="B907" t="s">
        <v>67</v>
      </c>
      <c r="C907" s="13">
        <v>2022</v>
      </c>
      <c r="F907" s="13" t="s">
        <v>20</v>
      </c>
      <c r="H907" s="14">
        <f t="shared" si="64"/>
        <v>3.4274999999999998</v>
      </c>
      <c r="J907" s="6">
        <v>137.1</v>
      </c>
      <c r="K907" s="14" t="s">
        <v>22</v>
      </c>
      <c r="L907" s="34">
        <v>43831</v>
      </c>
      <c r="M907" s="34">
        <v>43845</v>
      </c>
      <c r="N907" s="16">
        <f t="shared" si="65"/>
        <v>-46.666666666666664</v>
      </c>
      <c r="O907" s="16">
        <f t="shared" si="66"/>
        <v>-23.55</v>
      </c>
      <c r="Q907" s="16">
        <f>J907/H907</f>
        <v>40</v>
      </c>
      <c r="R907" s="16">
        <f>3.1415*(H907/2)^2*J907</f>
        <v>1264.938626290078</v>
      </c>
      <c r="S907" s="16">
        <f t="shared" si="57"/>
        <v>13.41820884010628</v>
      </c>
    </row>
    <row r="908" spans="1:19" x14ac:dyDescent="0.45">
      <c r="L908" s="34"/>
      <c r="M908" s="34"/>
    </row>
    <row r="909" spans="1:19" x14ac:dyDescent="0.45">
      <c r="A909" s="12">
        <v>36</v>
      </c>
      <c r="B909" t="s">
        <v>67</v>
      </c>
      <c r="C909" s="13">
        <v>2022</v>
      </c>
      <c r="F909" s="13" t="s">
        <v>20</v>
      </c>
      <c r="H909" s="14">
        <f t="shared" si="64"/>
        <v>5.9219999999999997</v>
      </c>
      <c r="J909" s="6">
        <v>236.88</v>
      </c>
      <c r="K909" s="14" t="s">
        <v>22</v>
      </c>
      <c r="L909" s="34">
        <v>43845</v>
      </c>
      <c r="M909" s="34">
        <v>43862</v>
      </c>
      <c r="N909" s="16">
        <f t="shared" si="65"/>
        <v>-46.666666666666664</v>
      </c>
      <c r="O909" s="16">
        <f t="shared" si="66"/>
        <v>-23.55</v>
      </c>
      <c r="Q909" s="16">
        <f>J909/H909</f>
        <v>40</v>
      </c>
      <c r="R909" s="16">
        <f>3.1415*(H909/2)^2*J909</f>
        <v>6524.4254514289187</v>
      </c>
      <c r="S909" s="16">
        <f t="shared" si="57"/>
        <v>23.183846171002006</v>
      </c>
    </row>
    <row r="910" spans="1:19" x14ac:dyDescent="0.45">
      <c r="L910" s="34"/>
      <c r="M910" s="34"/>
    </row>
    <row r="911" spans="1:19" x14ac:dyDescent="0.45">
      <c r="A911" s="12">
        <v>37</v>
      </c>
      <c r="B911" t="s">
        <v>67</v>
      </c>
      <c r="C911" s="13">
        <v>2022</v>
      </c>
      <c r="F911" s="13" t="s">
        <v>20</v>
      </c>
      <c r="H911" s="14">
        <f t="shared" si="64"/>
        <v>4.8869999999999996</v>
      </c>
      <c r="J911" s="6">
        <v>195.48</v>
      </c>
      <c r="K911" s="14" t="s">
        <v>22</v>
      </c>
      <c r="L911" s="34">
        <v>43862</v>
      </c>
      <c r="M911" s="34">
        <v>43876</v>
      </c>
      <c r="N911" s="16">
        <f t="shared" si="65"/>
        <v>-46.666666666666664</v>
      </c>
      <c r="O911" s="16">
        <f t="shared" si="66"/>
        <v>-23.55</v>
      </c>
      <c r="Q911" s="16">
        <f>J911/H911</f>
        <v>40</v>
      </c>
      <c r="R911" s="16">
        <f>3.1415*(H911/2)^2*J911</f>
        <v>3666.604618415744</v>
      </c>
      <c r="S911" s="16">
        <f t="shared" si="57"/>
        <v>19.131958162392227</v>
      </c>
    </row>
    <row r="912" spans="1:19" x14ac:dyDescent="0.45">
      <c r="L912" s="34"/>
      <c r="M912" s="34"/>
    </row>
    <row r="913" spans="1:19" x14ac:dyDescent="0.45">
      <c r="A913" s="12">
        <v>38</v>
      </c>
      <c r="B913" t="s">
        <v>67</v>
      </c>
      <c r="C913" s="13">
        <v>2022</v>
      </c>
      <c r="F913" s="13" t="s">
        <v>20</v>
      </c>
      <c r="H913" s="14">
        <f t="shared" si="64"/>
        <v>5.6087499999999997</v>
      </c>
      <c r="J913" s="6">
        <v>224.35</v>
      </c>
      <c r="K913" s="14" t="s">
        <v>22</v>
      </c>
      <c r="L913" s="34">
        <v>43876</v>
      </c>
      <c r="M913" s="34">
        <v>43890</v>
      </c>
      <c r="N913" s="16">
        <f t="shared" si="65"/>
        <v>-46.666666666666664</v>
      </c>
      <c r="O913" s="16">
        <f t="shared" si="66"/>
        <v>-23.55</v>
      </c>
      <c r="Q913" s="16">
        <f>J913/H913</f>
        <v>40</v>
      </c>
      <c r="R913" s="16">
        <f>3.1415*(H913/2)^2*J913</f>
        <v>5542.8778965893453</v>
      </c>
      <c r="S913" s="16">
        <f t="shared" ref="S913:S1002" si="67">2 * (R913*3/(4*3.1415))^(1/3)</f>
        <v>21.957513882405863</v>
      </c>
    </row>
    <row r="914" spans="1:19" x14ac:dyDescent="0.45">
      <c r="L914" s="34"/>
      <c r="M914" s="34"/>
    </row>
    <row r="915" spans="1:19" x14ac:dyDescent="0.45">
      <c r="A915" s="12">
        <v>39</v>
      </c>
      <c r="B915" t="s">
        <v>67</v>
      </c>
      <c r="C915" s="13">
        <v>2022</v>
      </c>
      <c r="F915" s="13" t="s">
        <v>20</v>
      </c>
      <c r="H915" s="14">
        <f t="shared" si="64"/>
        <v>4.3125</v>
      </c>
      <c r="J915" s="6">
        <v>172.5</v>
      </c>
      <c r="K915" s="14" t="s">
        <v>22</v>
      </c>
      <c r="L915" s="34">
        <v>44013</v>
      </c>
      <c r="M915" s="34">
        <v>44027</v>
      </c>
      <c r="N915" s="16">
        <f t="shared" si="65"/>
        <v>-46.666666666666664</v>
      </c>
      <c r="O915" s="16">
        <f t="shared" si="66"/>
        <v>-23.55</v>
      </c>
      <c r="Q915" s="16">
        <f>J915/H915</f>
        <v>40</v>
      </c>
      <c r="R915" s="16">
        <f>3.1415*(H915/2)^2*J915</f>
        <v>2519.5581628417972</v>
      </c>
      <c r="S915" s="16">
        <f t="shared" si="67"/>
        <v>16.882866702540721</v>
      </c>
    </row>
    <row r="916" spans="1:19" x14ac:dyDescent="0.45">
      <c r="L916" s="34"/>
      <c r="M916" s="34"/>
    </row>
    <row r="917" spans="1:19" x14ac:dyDescent="0.45">
      <c r="A917" s="12">
        <v>40</v>
      </c>
      <c r="B917" t="s">
        <v>67</v>
      </c>
      <c r="C917" s="13">
        <v>2022</v>
      </c>
      <c r="F917" s="13" t="s">
        <v>20</v>
      </c>
      <c r="H917" s="14">
        <f t="shared" si="64"/>
        <v>3.43425</v>
      </c>
      <c r="J917" s="6">
        <v>137.37</v>
      </c>
      <c r="K917" s="14" t="s">
        <v>22</v>
      </c>
      <c r="L917" s="34">
        <v>44027</v>
      </c>
      <c r="M917" s="34">
        <v>44044</v>
      </c>
      <c r="N917" s="16">
        <f t="shared" si="65"/>
        <v>-46.666666666666664</v>
      </c>
      <c r="O917" s="16">
        <f t="shared" si="66"/>
        <v>-23.55</v>
      </c>
      <c r="Q917" s="16">
        <f>J917/H917</f>
        <v>40</v>
      </c>
      <c r="R917" s="16">
        <f>3.1415*(H917/2)^2*J917</f>
        <v>1272.426732958789</v>
      </c>
      <c r="S917" s="16">
        <f t="shared" si="67"/>
        <v>13.44463419668417</v>
      </c>
    </row>
    <row r="918" spans="1:19" x14ac:dyDescent="0.45">
      <c r="L918" s="34"/>
      <c r="M918" s="34"/>
    </row>
    <row r="919" spans="1:19" x14ac:dyDescent="0.45">
      <c r="A919" s="12">
        <v>41</v>
      </c>
      <c r="B919" t="s">
        <v>67</v>
      </c>
      <c r="C919" s="13">
        <v>2022</v>
      </c>
      <c r="F919" s="13" t="s">
        <v>20</v>
      </c>
      <c r="H919" s="14">
        <f t="shared" si="64"/>
        <v>3.8412500000000001</v>
      </c>
      <c r="J919" s="6">
        <v>153.65</v>
      </c>
      <c r="K919" s="14" t="s">
        <v>22</v>
      </c>
      <c r="L919" s="34">
        <v>44044</v>
      </c>
      <c r="M919" s="34">
        <v>44058</v>
      </c>
      <c r="N919" s="16">
        <f t="shared" si="65"/>
        <v>-46.666666666666664</v>
      </c>
      <c r="O919" s="16">
        <f t="shared" si="66"/>
        <v>-23.55</v>
      </c>
      <c r="Q919" s="16">
        <f>J919/H919</f>
        <v>40</v>
      </c>
      <c r="R919" s="16">
        <f>3.1415*(H919/2)^2*J919</f>
        <v>1780.5525015313576</v>
      </c>
      <c r="S919" s="16">
        <f t="shared" si="67"/>
        <v>15.037985326639895</v>
      </c>
    </row>
    <row r="920" spans="1:19" x14ac:dyDescent="0.45">
      <c r="L920" s="34"/>
      <c r="M920" s="34"/>
    </row>
    <row r="921" spans="1:19" x14ac:dyDescent="0.45">
      <c r="A921" s="12">
        <v>42</v>
      </c>
      <c r="B921" t="s">
        <v>67</v>
      </c>
      <c r="C921" s="13">
        <v>2022</v>
      </c>
      <c r="F921" s="13" t="s">
        <v>20</v>
      </c>
      <c r="H921" s="14">
        <f t="shared" si="64"/>
        <v>6.2210000000000001</v>
      </c>
      <c r="J921" s="6">
        <v>248.84</v>
      </c>
      <c r="K921" s="14" t="s">
        <v>22</v>
      </c>
      <c r="L921" s="34">
        <v>44058</v>
      </c>
      <c r="M921" s="34">
        <v>44075</v>
      </c>
      <c r="N921" s="16">
        <f t="shared" si="65"/>
        <v>-46.666666666666664</v>
      </c>
      <c r="O921" s="16">
        <f t="shared" si="66"/>
        <v>-23.55</v>
      </c>
      <c r="Q921" s="16">
        <f>J921/H921</f>
        <v>40</v>
      </c>
      <c r="R921" s="16">
        <f>3.1415*(H921/2)^2*J921</f>
        <v>7563.4104294133158</v>
      </c>
      <c r="S921" s="16">
        <f t="shared" si="67"/>
        <v>24.354391595711498</v>
      </c>
    </row>
    <row r="922" spans="1:19" x14ac:dyDescent="0.45">
      <c r="L922" s="34"/>
      <c r="M922" s="34"/>
    </row>
    <row r="923" spans="1:19" x14ac:dyDescent="0.45">
      <c r="A923" s="12">
        <v>43</v>
      </c>
      <c r="B923" t="s">
        <v>67</v>
      </c>
      <c r="C923" s="13">
        <v>2022</v>
      </c>
      <c r="F923" s="13" t="s">
        <v>20</v>
      </c>
      <c r="H923" s="14">
        <f t="shared" si="64"/>
        <v>4.4474999999999998</v>
      </c>
      <c r="J923" s="6">
        <v>177.9</v>
      </c>
      <c r="K923" s="14" t="s">
        <v>22</v>
      </c>
      <c r="L923" s="34">
        <v>44075</v>
      </c>
      <c r="M923" s="34">
        <v>44089</v>
      </c>
      <c r="N923" s="16">
        <f t="shared" si="65"/>
        <v>-46.666666666666664</v>
      </c>
      <c r="O923" s="16">
        <f t="shared" si="66"/>
        <v>-23.55</v>
      </c>
      <c r="Q923" s="16">
        <f>J923/H923</f>
        <v>40</v>
      </c>
      <c r="R923" s="16">
        <f>3.1415*(H923/2)^2*J923</f>
        <v>2763.6620460419531</v>
      </c>
      <c r="S923" s="16">
        <f t="shared" si="67"/>
        <v>17.411373834098519</v>
      </c>
    </row>
    <row r="924" spans="1:19" x14ac:dyDescent="0.45">
      <c r="L924" s="34"/>
      <c r="M924" s="34"/>
    </row>
    <row r="925" spans="1:19" x14ac:dyDescent="0.45">
      <c r="A925" s="12">
        <v>44</v>
      </c>
      <c r="B925" t="s">
        <v>67</v>
      </c>
      <c r="C925" s="13">
        <v>2022</v>
      </c>
      <c r="F925" s="13" t="s">
        <v>20</v>
      </c>
      <c r="H925" s="14">
        <f t="shared" si="64"/>
        <v>0.42975000000000002</v>
      </c>
      <c r="J925" s="6">
        <v>17.190000000000001</v>
      </c>
      <c r="K925" s="14" t="s">
        <v>22</v>
      </c>
      <c r="L925" s="34">
        <v>44089</v>
      </c>
      <c r="M925" s="34">
        <v>44105</v>
      </c>
      <c r="N925" s="16">
        <f t="shared" si="65"/>
        <v>-46.666666666666664</v>
      </c>
      <c r="O925" s="16">
        <f t="shared" si="66"/>
        <v>-23.55</v>
      </c>
      <c r="Q925" s="16">
        <f>J925/H925</f>
        <v>40</v>
      </c>
      <c r="R925" s="16">
        <f>3.1415*(H925/2)^2*J925</f>
        <v>2.4933584622185161</v>
      </c>
      <c r="S925" s="16">
        <f t="shared" si="67"/>
        <v>1.6824143687923192</v>
      </c>
    </row>
    <row r="926" spans="1:19" x14ac:dyDescent="0.45">
      <c r="L926" s="34"/>
      <c r="M926" s="34"/>
    </row>
    <row r="927" spans="1:19" x14ac:dyDescent="0.45">
      <c r="A927" s="12">
        <v>45</v>
      </c>
      <c r="B927" t="s">
        <v>67</v>
      </c>
      <c r="C927" s="13">
        <v>2022</v>
      </c>
      <c r="F927" s="13" t="s">
        <v>20</v>
      </c>
      <c r="H927" s="14">
        <f t="shared" si="64"/>
        <v>6.4590000000000005</v>
      </c>
      <c r="J927" s="6">
        <v>258.36</v>
      </c>
      <c r="K927" s="14" t="s">
        <v>22</v>
      </c>
      <c r="L927" s="34">
        <v>44105</v>
      </c>
      <c r="M927" s="34">
        <v>44119</v>
      </c>
      <c r="N927" s="16">
        <f t="shared" si="65"/>
        <v>-46.666666666666664</v>
      </c>
      <c r="O927" s="16">
        <f t="shared" si="66"/>
        <v>-23.55</v>
      </c>
      <c r="Q927" s="16">
        <f>J927/H927</f>
        <v>40</v>
      </c>
      <c r="R927" s="16">
        <f>3.1415*(H927/2)^2*J927</f>
        <v>8465.1160765892855</v>
      </c>
      <c r="S927" s="16">
        <f t="shared" si="67"/>
        <v>25.286130094309687</v>
      </c>
    </row>
    <row r="928" spans="1:19" x14ac:dyDescent="0.45">
      <c r="L928" s="34"/>
      <c r="M928" s="34"/>
    </row>
    <row r="929" spans="1:19" x14ac:dyDescent="0.45">
      <c r="A929" s="12">
        <v>46</v>
      </c>
      <c r="B929" t="s">
        <v>67</v>
      </c>
      <c r="C929" s="13">
        <v>2022</v>
      </c>
      <c r="F929" s="13" t="s">
        <v>20</v>
      </c>
      <c r="H929" s="14">
        <f t="shared" si="64"/>
        <v>3.9874999999999998</v>
      </c>
      <c r="J929" s="6">
        <v>159.5</v>
      </c>
      <c r="K929" s="14" t="s">
        <v>22</v>
      </c>
      <c r="L929" s="34">
        <v>44119</v>
      </c>
      <c r="M929" s="34">
        <v>44136</v>
      </c>
      <c r="N929" s="16">
        <f t="shared" si="65"/>
        <v>-46.666666666666664</v>
      </c>
      <c r="O929" s="16">
        <f t="shared" si="66"/>
        <v>-23.55</v>
      </c>
      <c r="Q929" s="16">
        <f>J929/H929</f>
        <v>40</v>
      </c>
      <c r="R929" s="16">
        <f>3.1415*(H929/2)^2*J929</f>
        <v>1991.7698417675781</v>
      </c>
      <c r="S929" s="16">
        <f t="shared" si="67"/>
        <v>15.610534719160844</v>
      </c>
    </row>
    <row r="930" spans="1:19" x14ac:dyDescent="0.45">
      <c r="L930" s="34"/>
      <c r="M930" s="34"/>
    </row>
    <row r="931" spans="1:19" x14ac:dyDescent="0.45">
      <c r="A931" s="12">
        <v>47</v>
      </c>
      <c r="B931" t="s">
        <v>67</v>
      </c>
      <c r="C931" s="13">
        <v>2022</v>
      </c>
      <c r="F931" s="13" t="s">
        <v>20</v>
      </c>
      <c r="H931" s="14">
        <f t="shared" si="64"/>
        <v>6.8174999999999999</v>
      </c>
      <c r="J931" s="6">
        <v>272.7</v>
      </c>
      <c r="K931" s="14" t="s">
        <v>22</v>
      </c>
      <c r="L931" s="34">
        <v>44136</v>
      </c>
      <c r="M931" s="34">
        <v>44150</v>
      </c>
      <c r="N931" s="16">
        <f t="shared" si="65"/>
        <v>-46.666666666666664</v>
      </c>
      <c r="O931" s="16">
        <f t="shared" si="66"/>
        <v>-23.55</v>
      </c>
      <c r="Q931" s="16">
        <f>J931/H931</f>
        <v>40</v>
      </c>
      <c r="R931" s="16">
        <f>3.1415*(H931/2)^2*J931</f>
        <v>9954.3407675772651</v>
      </c>
      <c r="S931" s="16">
        <f t="shared" si="67"/>
        <v>26.689610143668727</v>
      </c>
    </row>
    <row r="932" spans="1:19" x14ac:dyDescent="0.45">
      <c r="L932" s="34"/>
      <c r="M932" s="34"/>
    </row>
    <row r="933" spans="1:19" x14ac:dyDescent="0.45">
      <c r="A933" s="12">
        <v>48</v>
      </c>
      <c r="B933" t="s">
        <v>67</v>
      </c>
      <c r="C933" s="13">
        <v>2022</v>
      </c>
      <c r="F933" s="13" t="s">
        <v>20</v>
      </c>
      <c r="H933" s="14">
        <f t="shared" si="64"/>
        <v>4.1312499999999996</v>
      </c>
      <c r="J933" s="6">
        <v>165.25</v>
      </c>
      <c r="K933" s="14" t="s">
        <v>22</v>
      </c>
      <c r="L933" s="34">
        <v>44150</v>
      </c>
      <c r="M933" s="34">
        <v>44166</v>
      </c>
      <c r="N933" s="16">
        <f t="shared" si="65"/>
        <v>-46.666666666666664</v>
      </c>
      <c r="O933" s="16">
        <f t="shared" si="66"/>
        <v>-23.55</v>
      </c>
      <c r="Q933" s="16">
        <f>J933/H933</f>
        <v>40</v>
      </c>
      <c r="R933" s="16">
        <f>3.1415*(H933/2)^2*J933</f>
        <v>2215.0395984167476</v>
      </c>
      <c r="S933" s="16">
        <f t="shared" si="67"/>
        <v>16.173296942578862</v>
      </c>
    </row>
    <row r="934" spans="1:19" x14ac:dyDescent="0.45">
      <c r="L934" s="34"/>
      <c r="M934" s="34"/>
    </row>
    <row r="935" spans="1:19" x14ac:dyDescent="0.45">
      <c r="A935" s="12">
        <v>49</v>
      </c>
      <c r="B935" t="s">
        <v>67</v>
      </c>
      <c r="C935" s="13">
        <v>2022</v>
      </c>
      <c r="F935" s="13" t="s">
        <v>20</v>
      </c>
      <c r="H935" s="14">
        <f t="shared" si="64"/>
        <v>4.16425</v>
      </c>
      <c r="J935" s="6">
        <v>166.57</v>
      </c>
      <c r="K935" s="14" t="s">
        <v>22</v>
      </c>
      <c r="L935" s="34">
        <v>44166</v>
      </c>
      <c r="M935" s="34">
        <v>44180</v>
      </c>
      <c r="N935" s="16">
        <f t="shared" si="65"/>
        <v>-46.666666666666664</v>
      </c>
      <c r="O935" s="16">
        <f t="shared" si="66"/>
        <v>-23.55</v>
      </c>
      <c r="Q935" s="16">
        <f>J935/H935</f>
        <v>40</v>
      </c>
      <c r="R935" s="16">
        <f>3.1415*(H935/2)^2*J935</f>
        <v>2268.5452544768923</v>
      </c>
      <c r="S935" s="16">
        <f t="shared" si="67"/>
        <v>16.302487574737441</v>
      </c>
    </row>
    <row r="936" spans="1:19" x14ac:dyDescent="0.45">
      <c r="L936" s="34"/>
      <c r="M936" s="34"/>
    </row>
    <row r="937" spans="1:19" x14ac:dyDescent="0.45">
      <c r="A937" s="12">
        <v>50</v>
      </c>
      <c r="B937" t="s">
        <v>67</v>
      </c>
      <c r="C937" s="13">
        <v>2022</v>
      </c>
      <c r="F937" s="13" t="s">
        <v>20</v>
      </c>
      <c r="J937" s="6">
        <v>155.27000000000001</v>
      </c>
      <c r="K937" s="35" t="s">
        <v>37</v>
      </c>
      <c r="L937" s="34">
        <v>43753</v>
      </c>
      <c r="M937" s="34">
        <v>43770</v>
      </c>
      <c r="N937" s="16">
        <f t="shared" si="65"/>
        <v>-46.666666666666664</v>
      </c>
      <c r="O937" s="16">
        <f t="shared" si="66"/>
        <v>-23.55</v>
      </c>
      <c r="S937" s="16">
        <v>155.27000000000001</v>
      </c>
    </row>
    <row r="938" spans="1:19" x14ac:dyDescent="0.45">
      <c r="K938" s="35"/>
      <c r="L938" s="34"/>
      <c r="M938" s="34"/>
    </row>
    <row r="939" spans="1:19" x14ac:dyDescent="0.45">
      <c r="A939" s="12">
        <v>51</v>
      </c>
      <c r="B939" t="s">
        <v>67</v>
      </c>
      <c r="C939" s="13">
        <v>2022</v>
      </c>
      <c r="F939" s="13" t="s">
        <v>20</v>
      </c>
      <c r="J939" s="6">
        <v>95.54</v>
      </c>
      <c r="K939" s="35" t="s">
        <v>37</v>
      </c>
      <c r="L939" s="34">
        <v>43770</v>
      </c>
      <c r="M939" s="34">
        <v>43784</v>
      </c>
      <c r="N939" s="16">
        <f t="shared" si="65"/>
        <v>-46.666666666666664</v>
      </c>
      <c r="O939" s="16">
        <f t="shared" si="66"/>
        <v>-23.55</v>
      </c>
      <c r="S939" s="16">
        <v>95.54</v>
      </c>
    </row>
    <row r="940" spans="1:19" x14ac:dyDescent="0.45">
      <c r="K940" s="35"/>
      <c r="L940" s="34"/>
      <c r="M940" s="34"/>
    </row>
    <row r="941" spans="1:19" x14ac:dyDescent="0.45">
      <c r="A941" s="12">
        <v>52</v>
      </c>
      <c r="B941" t="s">
        <v>67</v>
      </c>
      <c r="C941" s="13">
        <v>2022</v>
      </c>
      <c r="F941" s="13" t="s">
        <v>20</v>
      </c>
      <c r="J941" s="6">
        <v>103.78</v>
      </c>
      <c r="K941" s="35" t="s">
        <v>37</v>
      </c>
      <c r="L941" s="34">
        <v>43784</v>
      </c>
      <c r="M941" s="34">
        <v>43800</v>
      </c>
      <c r="N941" s="16">
        <f t="shared" si="65"/>
        <v>-46.666666666666664</v>
      </c>
      <c r="O941" s="16">
        <f t="shared" si="66"/>
        <v>-23.55</v>
      </c>
      <c r="S941" s="16">
        <v>103.78</v>
      </c>
    </row>
    <row r="942" spans="1:19" x14ac:dyDescent="0.45">
      <c r="K942" s="35"/>
      <c r="L942" s="34"/>
      <c r="M942" s="34"/>
    </row>
    <row r="943" spans="1:19" x14ac:dyDescent="0.45">
      <c r="A943" s="12">
        <v>53</v>
      </c>
      <c r="B943" t="s">
        <v>67</v>
      </c>
      <c r="C943" s="13">
        <v>2022</v>
      </c>
      <c r="F943" s="13" t="s">
        <v>20</v>
      </c>
      <c r="J943" s="6">
        <v>184.09</v>
      </c>
      <c r="K943" s="35" t="s">
        <v>37</v>
      </c>
      <c r="L943" s="34">
        <v>43800</v>
      </c>
      <c r="M943" s="34">
        <v>43814</v>
      </c>
      <c r="N943" s="16">
        <f t="shared" si="65"/>
        <v>-46.666666666666664</v>
      </c>
      <c r="O943" s="16">
        <f t="shared" si="66"/>
        <v>-23.55</v>
      </c>
      <c r="S943" s="16">
        <v>184.09</v>
      </c>
    </row>
    <row r="944" spans="1:19" x14ac:dyDescent="0.45">
      <c r="K944" s="35"/>
      <c r="L944" s="34"/>
      <c r="M944" s="34"/>
    </row>
    <row r="945" spans="1:19" x14ac:dyDescent="0.45">
      <c r="A945" s="12">
        <v>54</v>
      </c>
      <c r="B945" t="s">
        <v>67</v>
      </c>
      <c r="C945" s="13">
        <v>2022</v>
      </c>
      <c r="F945" s="13" t="s">
        <v>20</v>
      </c>
      <c r="J945" s="6">
        <v>152.94</v>
      </c>
      <c r="K945" s="35" t="s">
        <v>37</v>
      </c>
      <c r="L945" s="34">
        <v>43814</v>
      </c>
      <c r="M945" s="34">
        <v>43831</v>
      </c>
      <c r="N945" s="16">
        <f t="shared" si="65"/>
        <v>-46.666666666666664</v>
      </c>
      <c r="O945" s="16">
        <f t="shared" si="66"/>
        <v>-23.55</v>
      </c>
      <c r="S945" s="16">
        <v>152.94</v>
      </c>
    </row>
    <row r="946" spans="1:19" x14ac:dyDescent="0.45">
      <c r="K946" s="35"/>
      <c r="L946" s="34"/>
      <c r="M946" s="34"/>
    </row>
    <row r="947" spans="1:19" x14ac:dyDescent="0.45">
      <c r="A947" s="12">
        <v>55</v>
      </c>
      <c r="B947" t="s">
        <v>67</v>
      </c>
      <c r="C947" s="13">
        <v>2022</v>
      </c>
      <c r="F947" s="13" t="s">
        <v>20</v>
      </c>
      <c r="J947" s="6">
        <v>105.41</v>
      </c>
      <c r="K947" s="35" t="s">
        <v>37</v>
      </c>
      <c r="L947" s="34">
        <v>43831</v>
      </c>
      <c r="M947" s="34">
        <v>43845</v>
      </c>
      <c r="N947" s="16">
        <f t="shared" si="65"/>
        <v>-46.666666666666664</v>
      </c>
      <c r="O947" s="16">
        <f t="shared" si="66"/>
        <v>-23.55</v>
      </c>
      <c r="S947" s="16">
        <v>105.41</v>
      </c>
    </row>
    <row r="948" spans="1:19" x14ac:dyDescent="0.45">
      <c r="K948" s="35"/>
      <c r="L948" s="34"/>
      <c r="M948" s="34"/>
    </row>
    <row r="949" spans="1:19" x14ac:dyDescent="0.45">
      <c r="A949" s="12">
        <v>56</v>
      </c>
      <c r="B949" t="s">
        <v>67</v>
      </c>
      <c r="C949" s="13">
        <v>2022</v>
      </c>
      <c r="F949" s="13" t="s">
        <v>20</v>
      </c>
      <c r="J949" s="6">
        <v>76.23</v>
      </c>
      <c r="K949" s="35" t="s">
        <v>37</v>
      </c>
      <c r="L949" s="34">
        <v>43845</v>
      </c>
      <c r="M949" s="34">
        <v>43862</v>
      </c>
      <c r="N949" s="16">
        <f t="shared" si="65"/>
        <v>-46.666666666666664</v>
      </c>
      <c r="O949" s="16">
        <f t="shared" si="66"/>
        <v>-23.55</v>
      </c>
      <c r="S949" s="16">
        <v>76.23</v>
      </c>
    </row>
    <row r="950" spans="1:19" x14ac:dyDescent="0.45">
      <c r="K950" s="35"/>
      <c r="L950" s="34"/>
      <c r="M950" s="34"/>
    </row>
    <row r="951" spans="1:19" x14ac:dyDescent="0.45">
      <c r="A951" s="12">
        <v>57</v>
      </c>
      <c r="B951" t="s">
        <v>67</v>
      </c>
      <c r="C951" s="13">
        <v>2022</v>
      </c>
      <c r="F951" s="13" t="s">
        <v>20</v>
      </c>
      <c r="J951" s="6">
        <v>83.16</v>
      </c>
      <c r="K951" s="35" t="s">
        <v>37</v>
      </c>
      <c r="L951" s="34">
        <v>43862</v>
      </c>
      <c r="M951" s="34">
        <v>43876</v>
      </c>
      <c r="N951" s="16">
        <f t="shared" si="65"/>
        <v>-46.666666666666664</v>
      </c>
      <c r="O951" s="16">
        <f t="shared" si="66"/>
        <v>-23.55</v>
      </c>
      <c r="S951" s="16">
        <v>83.16</v>
      </c>
    </row>
    <row r="952" spans="1:19" x14ac:dyDescent="0.45">
      <c r="K952" s="35"/>
      <c r="L952" s="34"/>
      <c r="M952" s="34"/>
    </row>
    <row r="953" spans="1:19" x14ac:dyDescent="0.45">
      <c r="A953" s="12">
        <v>58</v>
      </c>
      <c r="B953" t="s">
        <v>67</v>
      </c>
      <c r="C953" s="13">
        <v>2022</v>
      </c>
      <c r="F953" s="13" t="s">
        <v>20</v>
      </c>
      <c r="J953" s="6">
        <v>207.42</v>
      </c>
      <c r="K953" s="35" t="s">
        <v>37</v>
      </c>
      <c r="L953" s="34">
        <v>43876</v>
      </c>
      <c r="M953" s="34">
        <v>43890</v>
      </c>
      <c r="N953" s="16">
        <f t="shared" si="65"/>
        <v>-46.666666666666664</v>
      </c>
      <c r="O953" s="16">
        <f t="shared" si="66"/>
        <v>-23.55</v>
      </c>
      <c r="S953" s="16">
        <v>207.42</v>
      </c>
    </row>
    <row r="954" spans="1:19" x14ac:dyDescent="0.45">
      <c r="K954" s="35"/>
      <c r="L954" s="34"/>
      <c r="M954" s="34"/>
    </row>
    <row r="955" spans="1:19" x14ac:dyDescent="0.45">
      <c r="A955" s="12">
        <v>59</v>
      </c>
      <c r="B955" t="s">
        <v>67</v>
      </c>
      <c r="C955" s="13">
        <v>2022</v>
      </c>
      <c r="F955" s="13" t="s">
        <v>20</v>
      </c>
      <c r="J955" s="6">
        <v>163.61000000000001</v>
      </c>
      <c r="K955" s="35" t="s">
        <v>37</v>
      </c>
      <c r="L955" s="34">
        <v>44013</v>
      </c>
      <c r="M955" s="34">
        <v>44027</v>
      </c>
      <c r="N955" s="16">
        <f t="shared" si="65"/>
        <v>-46.666666666666664</v>
      </c>
      <c r="O955" s="16">
        <f t="shared" si="66"/>
        <v>-23.55</v>
      </c>
      <c r="S955" s="16">
        <v>163.61000000000001</v>
      </c>
    </row>
    <row r="956" spans="1:19" x14ac:dyDescent="0.45">
      <c r="K956" s="35"/>
      <c r="L956" s="34"/>
      <c r="M956" s="34"/>
    </row>
    <row r="957" spans="1:19" x14ac:dyDescent="0.45">
      <c r="A957" s="12">
        <v>60</v>
      </c>
      <c r="B957" t="s">
        <v>67</v>
      </c>
      <c r="C957" s="13">
        <v>2022</v>
      </c>
      <c r="F957" s="13" t="s">
        <v>20</v>
      </c>
      <c r="J957" s="6">
        <v>141.79</v>
      </c>
      <c r="K957" s="35" t="s">
        <v>37</v>
      </c>
      <c r="L957" s="34">
        <v>44027</v>
      </c>
      <c r="M957" s="34">
        <v>44044</v>
      </c>
      <c r="N957" s="16">
        <f t="shared" si="65"/>
        <v>-46.666666666666664</v>
      </c>
      <c r="O957" s="16">
        <f t="shared" si="66"/>
        <v>-23.55</v>
      </c>
      <c r="S957" s="16">
        <v>141.79</v>
      </c>
    </row>
    <row r="958" spans="1:19" x14ac:dyDescent="0.45">
      <c r="K958" s="35"/>
      <c r="L958" s="34"/>
      <c r="M958" s="34"/>
    </row>
    <row r="959" spans="1:19" x14ac:dyDescent="0.45">
      <c r="A959" s="12">
        <v>61</v>
      </c>
      <c r="B959" t="s">
        <v>67</v>
      </c>
      <c r="C959" s="13">
        <v>2022</v>
      </c>
      <c r="F959" s="13" t="s">
        <v>20</v>
      </c>
      <c r="J959" s="6">
        <v>80.400000000000006</v>
      </c>
      <c r="K959" s="35" t="s">
        <v>37</v>
      </c>
      <c r="L959" s="34">
        <v>44044</v>
      </c>
      <c r="M959" s="34">
        <v>44058</v>
      </c>
      <c r="N959" s="16">
        <f t="shared" si="65"/>
        <v>-46.666666666666664</v>
      </c>
      <c r="O959" s="16">
        <f t="shared" si="66"/>
        <v>-23.55</v>
      </c>
      <c r="S959" s="16">
        <v>80.400000000000006</v>
      </c>
    </row>
    <row r="960" spans="1:19" x14ac:dyDescent="0.45">
      <c r="K960" s="35"/>
      <c r="L960" s="34"/>
      <c r="M960" s="34"/>
    </row>
    <row r="961" spans="1:19" x14ac:dyDescent="0.45">
      <c r="A961" s="12">
        <v>62</v>
      </c>
      <c r="B961" t="s">
        <v>67</v>
      </c>
      <c r="C961" s="13">
        <v>2022</v>
      </c>
      <c r="F961" s="13" t="s">
        <v>20</v>
      </c>
      <c r="J961" s="6">
        <v>80.8</v>
      </c>
      <c r="K961" s="35" t="s">
        <v>37</v>
      </c>
      <c r="L961" s="34">
        <v>44058</v>
      </c>
      <c r="M961" s="34">
        <v>44075</v>
      </c>
      <c r="N961" s="16">
        <f t="shared" si="65"/>
        <v>-46.666666666666664</v>
      </c>
      <c r="O961" s="16">
        <f t="shared" si="66"/>
        <v>-23.55</v>
      </c>
      <c r="S961" s="16">
        <v>80.8</v>
      </c>
    </row>
    <row r="962" spans="1:19" x14ac:dyDescent="0.45">
      <c r="K962" s="35"/>
      <c r="L962" s="34"/>
      <c r="M962" s="34"/>
    </row>
    <row r="963" spans="1:19" x14ac:dyDescent="0.45">
      <c r="A963" s="12">
        <v>63</v>
      </c>
      <c r="B963" t="s">
        <v>67</v>
      </c>
      <c r="C963" s="13">
        <v>2022</v>
      </c>
      <c r="F963" s="13" t="s">
        <v>20</v>
      </c>
      <c r="J963" s="6">
        <v>73.69</v>
      </c>
      <c r="K963" s="35" t="s">
        <v>37</v>
      </c>
      <c r="L963" s="34">
        <v>44075</v>
      </c>
      <c r="M963" s="34">
        <v>44089</v>
      </c>
      <c r="N963" s="16">
        <f t="shared" si="65"/>
        <v>-46.666666666666664</v>
      </c>
      <c r="O963" s="16">
        <f t="shared" si="66"/>
        <v>-23.55</v>
      </c>
      <c r="S963" s="16">
        <v>73.69</v>
      </c>
    </row>
    <row r="964" spans="1:19" x14ac:dyDescent="0.45">
      <c r="K964" s="35"/>
      <c r="L964" s="34"/>
      <c r="M964" s="34"/>
    </row>
    <row r="965" spans="1:19" x14ac:dyDescent="0.45">
      <c r="A965" s="12">
        <v>64</v>
      </c>
      <c r="B965" t="s">
        <v>67</v>
      </c>
      <c r="C965" s="13">
        <v>2022</v>
      </c>
      <c r="F965" s="13" t="s">
        <v>20</v>
      </c>
      <c r="J965" s="6">
        <v>139.21</v>
      </c>
      <c r="K965" s="35" t="s">
        <v>37</v>
      </c>
      <c r="L965" s="34">
        <v>44089</v>
      </c>
      <c r="M965" s="34">
        <v>44105</v>
      </c>
      <c r="N965" s="16">
        <f t="shared" si="65"/>
        <v>-46.666666666666664</v>
      </c>
      <c r="O965" s="16">
        <f t="shared" si="66"/>
        <v>-23.55</v>
      </c>
      <c r="S965" s="16">
        <v>139.21</v>
      </c>
    </row>
    <row r="966" spans="1:19" x14ac:dyDescent="0.45">
      <c r="K966" s="35"/>
      <c r="L966" s="34"/>
      <c r="M966" s="34"/>
    </row>
    <row r="967" spans="1:19" x14ac:dyDescent="0.45">
      <c r="A967" s="12">
        <v>65</v>
      </c>
      <c r="B967" t="s">
        <v>67</v>
      </c>
      <c r="C967" s="13">
        <v>2022</v>
      </c>
      <c r="F967" s="13" t="s">
        <v>20</v>
      </c>
      <c r="J967" s="6">
        <v>142.15</v>
      </c>
      <c r="K967" s="35" t="s">
        <v>37</v>
      </c>
      <c r="L967" s="34">
        <v>44105</v>
      </c>
      <c r="M967" s="34">
        <v>44119</v>
      </c>
      <c r="N967" s="16">
        <f t="shared" si="65"/>
        <v>-46.666666666666664</v>
      </c>
      <c r="O967" s="16">
        <f t="shared" si="66"/>
        <v>-23.55</v>
      </c>
      <c r="S967" s="16">
        <v>142.15</v>
      </c>
    </row>
    <row r="968" spans="1:19" x14ac:dyDescent="0.45">
      <c r="K968" s="35"/>
      <c r="L968" s="34"/>
      <c r="M968" s="34"/>
    </row>
    <row r="969" spans="1:19" x14ac:dyDescent="0.45">
      <c r="A969" s="12">
        <v>66</v>
      </c>
      <c r="B969" t="s">
        <v>67</v>
      </c>
      <c r="C969" s="13">
        <v>2022</v>
      </c>
      <c r="F969" s="13" t="s">
        <v>20</v>
      </c>
      <c r="J969" s="6">
        <v>179.13</v>
      </c>
      <c r="K969" s="35" t="s">
        <v>37</v>
      </c>
      <c r="L969" s="34">
        <v>44119</v>
      </c>
      <c r="M969" s="34">
        <v>44136</v>
      </c>
      <c r="N969" s="16">
        <f t="shared" si="65"/>
        <v>-46.666666666666664</v>
      </c>
      <c r="O969" s="16">
        <f t="shared" si="66"/>
        <v>-23.55</v>
      </c>
      <c r="S969" s="16">
        <v>179.13</v>
      </c>
    </row>
    <row r="970" spans="1:19" x14ac:dyDescent="0.45">
      <c r="K970" s="35"/>
      <c r="L970" s="34"/>
      <c r="M970" s="34"/>
    </row>
    <row r="971" spans="1:19" x14ac:dyDescent="0.45">
      <c r="A971" s="12">
        <v>67</v>
      </c>
      <c r="B971" t="s">
        <v>67</v>
      </c>
      <c r="C971" s="13">
        <v>2022</v>
      </c>
      <c r="F971" s="13" t="s">
        <v>20</v>
      </c>
      <c r="J971" s="6">
        <v>188.12</v>
      </c>
      <c r="K971" s="35" t="s">
        <v>37</v>
      </c>
      <c r="L971" s="34">
        <v>44136</v>
      </c>
      <c r="M971" s="34">
        <v>44150</v>
      </c>
      <c r="N971" s="16">
        <f t="shared" si="65"/>
        <v>-46.666666666666664</v>
      </c>
      <c r="O971" s="16">
        <f t="shared" si="66"/>
        <v>-23.55</v>
      </c>
      <c r="S971" s="16">
        <v>188.12</v>
      </c>
    </row>
    <row r="972" spans="1:19" x14ac:dyDescent="0.45">
      <c r="K972" s="35"/>
      <c r="L972" s="34"/>
      <c r="M972" s="34"/>
    </row>
    <row r="973" spans="1:19" x14ac:dyDescent="0.45">
      <c r="A973" s="12">
        <v>68</v>
      </c>
      <c r="B973" t="s">
        <v>67</v>
      </c>
      <c r="C973" s="13">
        <v>2022</v>
      </c>
      <c r="F973" s="13" t="s">
        <v>20</v>
      </c>
      <c r="J973" s="6">
        <v>215.01</v>
      </c>
      <c r="K973" s="35" t="s">
        <v>37</v>
      </c>
      <c r="L973" s="34">
        <v>44150</v>
      </c>
      <c r="M973" s="34">
        <v>44166</v>
      </c>
      <c r="N973" s="16">
        <f t="shared" si="65"/>
        <v>-46.666666666666664</v>
      </c>
      <c r="O973" s="16">
        <f t="shared" si="66"/>
        <v>-23.55</v>
      </c>
      <c r="S973" s="16">
        <v>215.01</v>
      </c>
    </row>
    <row r="974" spans="1:19" x14ac:dyDescent="0.45">
      <c r="K974" s="35"/>
      <c r="L974" s="34"/>
      <c r="M974" s="34"/>
    </row>
    <row r="975" spans="1:19" x14ac:dyDescent="0.45">
      <c r="A975" s="12">
        <v>69</v>
      </c>
      <c r="B975" t="s">
        <v>67</v>
      </c>
      <c r="C975" s="13">
        <v>2022</v>
      </c>
      <c r="F975" s="13" t="s">
        <v>20</v>
      </c>
      <c r="J975" s="6">
        <v>194.31</v>
      </c>
      <c r="K975" s="35" t="s">
        <v>37</v>
      </c>
      <c r="L975" s="34">
        <v>44166</v>
      </c>
      <c r="M975" s="34">
        <v>44180</v>
      </c>
      <c r="N975" s="16">
        <f t="shared" si="65"/>
        <v>-46.666666666666664</v>
      </c>
      <c r="O975" s="16">
        <f t="shared" si="66"/>
        <v>-23.55</v>
      </c>
      <c r="S975" s="16">
        <v>194.31</v>
      </c>
    </row>
    <row r="976" spans="1:19" x14ac:dyDescent="0.45">
      <c r="K976" s="35"/>
      <c r="L976" s="34"/>
      <c r="M976" s="34"/>
    </row>
    <row r="977" spans="1:19" x14ac:dyDescent="0.45">
      <c r="A977" s="12">
        <v>70</v>
      </c>
      <c r="B977" t="s">
        <v>69</v>
      </c>
      <c r="C977" s="13">
        <v>2022</v>
      </c>
      <c r="D977" s="13" t="s">
        <v>20</v>
      </c>
      <c r="H977" s="14">
        <f>J977/40</f>
        <v>7.7232500000000002</v>
      </c>
      <c r="I977" s="14" t="s">
        <v>70</v>
      </c>
      <c r="J977" s="6">
        <v>308.93</v>
      </c>
      <c r="K977" s="14" t="s">
        <v>22</v>
      </c>
      <c r="L977" s="15">
        <v>44305</v>
      </c>
      <c r="M977" s="15">
        <v>44306</v>
      </c>
      <c r="N977" s="16">
        <v>121.45</v>
      </c>
      <c r="O977" s="16">
        <v>31.2</v>
      </c>
      <c r="Q977" s="16">
        <f>J977/H977</f>
        <v>40</v>
      </c>
      <c r="R977" s="16">
        <f>3.1415*(H977/2)^2*J977</f>
        <v>14472.292894397331</v>
      </c>
      <c r="S977" s="16">
        <f t="shared" si="67"/>
        <v>30.235501509657418</v>
      </c>
    </row>
    <row r="978" spans="1:19" x14ac:dyDescent="0.45">
      <c r="D978" s="13" t="s">
        <v>20</v>
      </c>
      <c r="H978" s="14">
        <f t="shared" ref="H978:H981" si="68">J978/40</f>
        <v>7.7232500000000002</v>
      </c>
      <c r="J978" s="6">
        <v>308.93</v>
      </c>
      <c r="K978" s="14" t="s">
        <v>22</v>
      </c>
      <c r="L978" s="15">
        <v>44340</v>
      </c>
      <c r="M978" s="15">
        <v>44341</v>
      </c>
      <c r="N978" s="16">
        <v>121.45</v>
      </c>
      <c r="O978" s="16">
        <v>31.2</v>
      </c>
      <c r="Q978" s="16">
        <f>J978/H978</f>
        <v>40</v>
      </c>
      <c r="R978" s="16">
        <f>3.1415*(H978/2)^2*J978</f>
        <v>14472.292894397331</v>
      </c>
      <c r="S978" s="16">
        <f t="shared" si="67"/>
        <v>30.235501509657418</v>
      </c>
    </row>
    <row r="979" spans="1:19" x14ac:dyDescent="0.45">
      <c r="D979" s="13" t="s">
        <v>20</v>
      </c>
      <c r="H979" s="14">
        <f t="shared" si="68"/>
        <v>7.7232500000000002</v>
      </c>
      <c r="J979" s="6">
        <v>308.93</v>
      </c>
      <c r="K979" s="14" t="s">
        <v>22</v>
      </c>
      <c r="L979" s="15">
        <v>44369</v>
      </c>
      <c r="M979" s="15">
        <v>44370</v>
      </c>
      <c r="N979" s="16">
        <v>121.45</v>
      </c>
      <c r="O979" s="16">
        <v>31.2</v>
      </c>
      <c r="Q979" s="16">
        <f>J979/H979</f>
        <v>40</v>
      </c>
      <c r="R979" s="16">
        <f>3.1415*(H979/2)^2*J979</f>
        <v>14472.292894397331</v>
      </c>
      <c r="S979" s="16">
        <f t="shared" si="67"/>
        <v>30.235501509657418</v>
      </c>
    </row>
    <row r="980" spans="1:19" x14ac:dyDescent="0.45">
      <c r="M980" s="15"/>
    </row>
    <row r="981" spans="1:19" x14ac:dyDescent="0.45">
      <c r="A981" s="12">
        <v>71</v>
      </c>
      <c r="B981" t="s">
        <v>69</v>
      </c>
      <c r="C981" s="13">
        <v>2022</v>
      </c>
      <c r="E981" s="13" t="s">
        <v>20</v>
      </c>
      <c r="H981" s="14">
        <f t="shared" si="68"/>
        <v>7.7232500000000002</v>
      </c>
      <c r="J981" s="6">
        <v>308.93</v>
      </c>
      <c r="K981" s="14" t="s">
        <v>22</v>
      </c>
      <c r="L981" s="15">
        <v>44385</v>
      </c>
      <c r="M981" s="15">
        <v>44386</v>
      </c>
      <c r="N981" s="16">
        <v>121.45</v>
      </c>
      <c r="O981" s="16">
        <v>31.2</v>
      </c>
      <c r="Q981" s="16">
        <f>J981/H981</f>
        <v>40</v>
      </c>
      <c r="R981" s="16">
        <f>3.1415*(H981/2)^2*J981</f>
        <v>14472.292894397331</v>
      </c>
      <c r="S981" s="16">
        <f t="shared" si="67"/>
        <v>30.235501509657418</v>
      </c>
    </row>
    <row r="982" spans="1:19" x14ac:dyDescent="0.45">
      <c r="E982" s="13" t="s">
        <v>20</v>
      </c>
      <c r="H982" s="14">
        <f>J982/40</f>
        <v>7.7232500000000002</v>
      </c>
      <c r="J982" s="6">
        <v>308.93</v>
      </c>
      <c r="K982" s="14" t="s">
        <v>22</v>
      </c>
      <c r="L982" s="15">
        <v>44327</v>
      </c>
      <c r="M982" s="15">
        <v>44328</v>
      </c>
      <c r="N982" s="16">
        <v>121.45</v>
      </c>
      <c r="O982" s="16">
        <v>31.2</v>
      </c>
      <c r="Q982" s="16">
        <f>J982/H982</f>
        <v>40</v>
      </c>
      <c r="R982" s="16">
        <f>3.1415*(H982/2)^2*J982</f>
        <v>14472.292894397331</v>
      </c>
      <c r="S982" s="16">
        <f>2 * (R982*3/(4*3.1415))^(1/3)</f>
        <v>30.235501509657418</v>
      </c>
    </row>
    <row r="983" spans="1:19" x14ac:dyDescent="0.45">
      <c r="E983" s="13" t="s">
        <v>20</v>
      </c>
      <c r="H983" s="14">
        <f>J983/40</f>
        <v>7.7232500000000002</v>
      </c>
      <c r="J983" s="6">
        <v>308.93</v>
      </c>
      <c r="K983" s="14" t="s">
        <v>22</v>
      </c>
      <c r="L983" s="15">
        <v>44357</v>
      </c>
      <c r="M983" s="15">
        <v>44358</v>
      </c>
      <c r="N983" s="16">
        <v>121.45</v>
      </c>
      <c r="O983" s="16">
        <v>31.2</v>
      </c>
      <c r="Q983" s="16">
        <f>J983/H983</f>
        <v>40</v>
      </c>
      <c r="R983" s="16">
        <f>3.1415*(H983/2)^2*J983</f>
        <v>14472.292894397331</v>
      </c>
      <c r="S983" s="16">
        <f>2 * (R983*3/(4*3.1415))^(1/3)</f>
        <v>30.235501509657418</v>
      </c>
    </row>
    <row r="984" spans="1:19" x14ac:dyDescent="0.45">
      <c r="M984" s="15"/>
    </row>
    <row r="985" spans="1:19" x14ac:dyDescent="0.45">
      <c r="A985" s="12">
        <v>72</v>
      </c>
      <c r="B985" t="s">
        <v>69</v>
      </c>
      <c r="C985" s="13">
        <v>2022</v>
      </c>
      <c r="D985" s="13" t="s">
        <v>20</v>
      </c>
      <c r="I985" s="14" t="s">
        <v>70</v>
      </c>
      <c r="J985" s="6">
        <v>308.93</v>
      </c>
      <c r="K985" s="14" t="s">
        <v>37</v>
      </c>
      <c r="L985" s="15">
        <v>44305</v>
      </c>
      <c r="M985" s="15">
        <v>44306</v>
      </c>
      <c r="N985" s="16">
        <v>121.45</v>
      </c>
      <c r="O985" s="16">
        <v>31.2</v>
      </c>
      <c r="S985" s="33">
        <v>308.93</v>
      </c>
    </row>
    <row r="986" spans="1:19" x14ac:dyDescent="0.45">
      <c r="D986" s="13" t="s">
        <v>20</v>
      </c>
      <c r="J986" s="6">
        <v>308.93</v>
      </c>
      <c r="K986" s="14" t="s">
        <v>37</v>
      </c>
      <c r="L986" s="15">
        <v>44340</v>
      </c>
      <c r="M986" s="15">
        <v>44341</v>
      </c>
      <c r="N986" s="16">
        <v>121.45</v>
      </c>
      <c r="O986" s="16">
        <v>31.2</v>
      </c>
      <c r="S986" s="33">
        <v>308.93</v>
      </c>
    </row>
    <row r="987" spans="1:19" x14ac:dyDescent="0.45">
      <c r="D987" s="13" t="s">
        <v>20</v>
      </c>
      <c r="J987" s="6">
        <v>308.93</v>
      </c>
      <c r="K987" s="14" t="s">
        <v>37</v>
      </c>
      <c r="L987" s="15">
        <v>44369</v>
      </c>
      <c r="M987" s="15">
        <v>44370</v>
      </c>
      <c r="N987" s="16">
        <v>121.45</v>
      </c>
      <c r="O987" s="16">
        <v>31.2</v>
      </c>
      <c r="S987" s="33">
        <v>308.93</v>
      </c>
    </row>
    <row r="988" spans="1:19" x14ac:dyDescent="0.45">
      <c r="M988" s="15"/>
      <c r="S988" s="33"/>
    </row>
    <row r="989" spans="1:19" x14ac:dyDescent="0.45">
      <c r="A989" s="12">
        <v>73</v>
      </c>
      <c r="B989" t="s">
        <v>69</v>
      </c>
      <c r="C989" s="13">
        <v>2022</v>
      </c>
      <c r="E989" s="13" t="s">
        <v>20</v>
      </c>
      <c r="J989" s="6">
        <v>308.93</v>
      </c>
      <c r="K989" s="14" t="s">
        <v>37</v>
      </c>
      <c r="L989" s="15">
        <v>44385</v>
      </c>
      <c r="M989" s="15">
        <v>44386</v>
      </c>
      <c r="N989" s="16">
        <v>121.45</v>
      </c>
      <c r="O989" s="16">
        <v>31.2</v>
      </c>
      <c r="S989" s="33">
        <v>308.93</v>
      </c>
    </row>
    <row r="990" spans="1:19" x14ac:dyDescent="0.45">
      <c r="E990" s="13" t="s">
        <v>20</v>
      </c>
      <c r="J990" s="6">
        <v>308.93</v>
      </c>
      <c r="K990" s="14" t="s">
        <v>37</v>
      </c>
      <c r="L990" s="15">
        <v>44327</v>
      </c>
      <c r="M990" s="15">
        <v>44328</v>
      </c>
      <c r="N990" s="16">
        <v>121.45</v>
      </c>
      <c r="O990" s="16">
        <v>31.2</v>
      </c>
      <c r="S990" s="33">
        <v>308.93</v>
      </c>
    </row>
    <row r="991" spans="1:19" x14ac:dyDescent="0.45">
      <c r="E991" s="13" t="s">
        <v>20</v>
      </c>
      <c r="J991" s="6">
        <v>308.93</v>
      </c>
      <c r="K991" s="14" t="s">
        <v>37</v>
      </c>
      <c r="L991" s="15">
        <v>44357</v>
      </c>
      <c r="M991" s="15">
        <v>44358</v>
      </c>
      <c r="N991" s="16">
        <v>121.45</v>
      </c>
      <c r="O991" s="16">
        <v>31.2</v>
      </c>
      <c r="S991" s="33">
        <v>308.93</v>
      </c>
    </row>
    <row r="992" spans="1:19" x14ac:dyDescent="0.45">
      <c r="M992" s="15"/>
      <c r="S992" s="33"/>
    </row>
    <row r="993" spans="1:19" x14ac:dyDescent="0.45">
      <c r="A993" s="12">
        <v>74</v>
      </c>
      <c r="B993" t="s">
        <v>71</v>
      </c>
      <c r="C993" s="13">
        <v>2022</v>
      </c>
      <c r="F993" s="13" t="s">
        <v>20</v>
      </c>
      <c r="H993" s="14">
        <f>J993/40</f>
        <v>19.25</v>
      </c>
      <c r="I993" s="14" t="s">
        <v>72</v>
      </c>
      <c r="J993" s="6">
        <v>770</v>
      </c>
      <c r="K993" s="14" t="s">
        <v>22</v>
      </c>
      <c r="L993" s="15">
        <v>43525</v>
      </c>
      <c r="M993" s="15">
        <v>43900</v>
      </c>
      <c r="N993" s="21">
        <v>-78.933166999999997</v>
      </c>
      <c r="O993" s="21">
        <v>45.224193999999997</v>
      </c>
      <c r="Q993" s="16">
        <f>J993/H993</f>
        <v>40</v>
      </c>
      <c r="R993" s="16">
        <f>3.1415*(H993/2)^2*J993</f>
        <v>224093.503046875</v>
      </c>
      <c r="S993" s="16">
        <f t="shared" si="67"/>
        <v>75.361202092500619</v>
      </c>
    </row>
    <row r="994" spans="1:19" x14ac:dyDescent="0.45">
      <c r="F994" s="13" t="s">
        <v>20</v>
      </c>
      <c r="H994" s="14">
        <f t="shared" ref="H994:H997" si="69">J994/40</f>
        <v>19.25</v>
      </c>
      <c r="J994" s="6">
        <v>770</v>
      </c>
      <c r="K994" s="14" t="s">
        <v>22</v>
      </c>
      <c r="L994" s="15">
        <v>43516</v>
      </c>
      <c r="M994" s="15">
        <v>43886</v>
      </c>
      <c r="N994" s="16">
        <v>-79.003193999999993</v>
      </c>
      <c r="O994" s="16">
        <v>45.399110999999998</v>
      </c>
      <c r="Q994" s="16">
        <f>J994/H994</f>
        <v>40</v>
      </c>
      <c r="R994" s="16">
        <f>3.1415*(H994/2)^2*J994</f>
        <v>224093.503046875</v>
      </c>
      <c r="S994" s="16">
        <f t="shared" si="67"/>
        <v>75.361202092500619</v>
      </c>
    </row>
    <row r="995" spans="1:19" x14ac:dyDescent="0.45">
      <c r="F995" s="13" t="s">
        <v>20</v>
      </c>
      <c r="H995" s="14">
        <f t="shared" si="69"/>
        <v>19.25</v>
      </c>
      <c r="J995" s="6">
        <v>770</v>
      </c>
      <c r="K995" s="14" t="s">
        <v>22</v>
      </c>
      <c r="L995" s="15">
        <v>43516</v>
      </c>
      <c r="M995" s="15">
        <v>43901</v>
      </c>
      <c r="N995" s="16">
        <v>-79.097860999999995</v>
      </c>
      <c r="O995" s="16">
        <v>45.130417000000001</v>
      </c>
      <c r="Q995" s="16">
        <f>J995/H995</f>
        <v>40</v>
      </c>
      <c r="R995" s="16">
        <f>3.1415*(H995/2)^2*J995</f>
        <v>224093.503046875</v>
      </c>
      <c r="S995" s="16">
        <f t="shared" si="67"/>
        <v>75.361202092500619</v>
      </c>
    </row>
    <row r="996" spans="1:19" x14ac:dyDescent="0.45">
      <c r="F996" s="13" t="s">
        <v>20</v>
      </c>
      <c r="H996" s="14">
        <f t="shared" si="69"/>
        <v>19.25</v>
      </c>
      <c r="J996" s="6">
        <v>770</v>
      </c>
      <c r="K996" s="14" t="s">
        <v>22</v>
      </c>
      <c r="L996" s="15">
        <v>43566</v>
      </c>
      <c r="M996" s="15">
        <v>43894</v>
      </c>
      <c r="N996" s="16">
        <v>-78.824611000000004</v>
      </c>
      <c r="O996" s="16">
        <v>45.181666999999997</v>
      </c>
      <c r="Q996" s="16">
        <f>J996/H996</f>
        <v>40</v>
      </c>
      <c r="R996" s="16">
        <f>3.1415*(H996/2)^2*J996</f>
        <v>224093.503046875</v>
      </c>
      <c r="S996" s="16">
        <f t="shared" si="67"/>
        <v>75.361202092500619</v>
      </c>
    </row>
    <row r="997" spans="1:19" x14ac:dyDescent="0.45">
      <c r="F997" s="13" t="s">
        <v>20</v>
      </c>
      <c r="H997" s="14">
        <f t="shared" si="69"/>
        <v>19.25</v>
      </c>
      <c r="J997" s="6">
        <v>770</v>
      </c>
      <c r="K997" s="14" t="s">
        <v>22</v>
      </c>
      <c r="L997" s="15">
        <v>43566</v>
      </c>
      <c r="M997" s="15">
        <v>43894</v>
      </c>
      <c r="N997" s="16">
        <v>-78.824639000000005</v>
      </c>
      <c r="O997" s="16">
        <v>45.181610999999997</v>
      </c>
      <c r="Q997" s="16">
        <f>J997/H997</f>
        <v>40</v>
      </c>
      <c r="R997" s="16">
        <f>3.1415*(H997/2)^2*J997</f>
        <v>224093.503046875</v>
      </c>
      <c r="S997" s="16">
        <f t="shared" si="67"/>
        <v>75.361202092500619</v>
      </c>
    </row>
    <row r="998" spans="1:19" x14ac:dyDescent="0.45">
      <c r="M998" s="15"/>
    </row>
    <row r="999" spans="1:19" x14ac:dyDescent="0.45">
      <c r="A999" s="12">
        <v>75</v>
      </c>
      <c r="B999" t="s">
        <v>71</v>
      </c>
      <c r="C999" s="13">
        <v>2022</v>
      </c>
      <c r="E999" s="13" t="s">
        <v>20</v>
      </c>
      <c r="H999" s="14">
        <f>J999/40</f>
        <v>19.25</v>
      </c>
      <c r="J999" s="6">
        <v>770</v>
      </c>
      <c r="K999" s="14" t="s">
        <v>22</v>
      </c>
      <c r="L999" s="15">
        <v>43686</v>
      </c>
      <c r="M999" s="15">
        <v>43843</v>
      </c>
      <c r="N999" s="21">
        <v>-78.932861000000003</v>
      </c>
      <c r="O999" s="21">
        <v>45.224417000000003</v>
      </c>
      <c r="Q999" s="16">
        <f>J999/H999</f>
        <v>40</v>
      </c>
      <c r="R999" s="16">
        <f>3.1415*(H999/2)^2*J999</f>
        <v>224093.503046875</v>
      </c>
      <c r="S999" s="16">
        <f>2 * (R999*3/(4*3.1415))^(1/3)</f>
        <v>75.361202092500619</v>
      </c>
    </row>
    <row r="1000" spans="1:19" x14ac:dyDescent="0.45">
      <c r="M1000" s="15"/>
    </row>
    <row r="1001" spans="1:19" x14ac:dyDescent="0.45">
      <c r="A1001" s="12">
        <v>76</v>
      </c>
      <c r="B1001" t="s">
        <v>71</v>
      </c>
      <c r="C1001" s="13">
        <v>2022</v>
      </c>
      <c r="F1001" s="13" t="s">
        <v>20</v>
      </c>
      <c r="H1001" s="14">
        <f>J1001/2</f>
        <v>95</v>
      </c>
      <c r="I1001" s="14" t="s">
        <v>73</v>
      </c>
      <c r="J1001" s="6">
        <v>190</v>
      </c>
      <c r="K1001" s="14" t="s">
        <v>30</v>
      </c>
      <c r="L1001" s="15">
        <v>43525</v>
      </c>
      <c r="M1001" s="15">
        <v>43900</v>
      </c>
      <c r="N1001" s="21">
        <v>-78.933166999999997</v>
      </c>
      <c r="O1001" s="21">
        <v>45.224193999999997</v>
      </c>
      <c r="Q1001" s="16">
        <f>J1001/H1001</f>
        <v>2</v>
      </c>
      <c r="R1001" s="16">
        <f>3.1415*(H1001/2)^2*J1001</f>
        <v>1346721.78125</v>
      </c>
      <c r="S1001" s="16">
        <f t="shared" si="67"/>
        <v>137.0137091792038</v>
      </c>
    </row>
    <row r="1002" spans="1:19" x14ac:dyDescent="0.45">
      <c r="F1002" s="13" t="s">
        <v>20</v>
      </c>
      <c r="H1002" s="14">
        <f t="shared" ref="H1002:H1005" si="70">J1002/2</f>
        <v>95</v>
      </c>
      <c r="J1002" s="6">
        <v>190</v>
      </c>
      <c r="K1002" s="14" t="s">
        <v>30</v>
      </c>
      <c r="L1002" s="15">
        <v>43516</v>
      </c>
      <c r="M1002" s="15">
        <v>43886</v>
      </c>
      <c r="N1002" s="16">
        <v>-79.003193999999993</v>
      </c>
      <c r="O1002" s="16">
        <v>45.399110999999998</v>
      </c>
      <c r="Q1002" s="16">
        <f>J1002/H1002</f>
        <v>2</v>
      </c>
      <c r="R1002" s="16">
        <f>3.1415*(H1002/2)^2*J1002</f>
        <v>1346721.78125</v>
      </c>
      <c r="S1002" s="16">
        <f t="shared" si="67"/>
        <v>137.0137091792038</v>
      </c>
    </row>
    <row r="1003" spans="1:19" x14ac:dyDescent="0.45">
      <c r="F1003" s="13" t="s">
        <v>20</v>
      </c>
      <c r="H1003" s="14">
        <f t="shared" si="70"/>
        <v>95</v>
      </c>
      <c r="J1003" s="6">
        <v>190</v>
      </c>
      <c r="K1003" s="14" t="s">
        <v>30</v>
      </c>
      <c r="L1003" s="15">
        <v>43516</v>
      </c>
      <c r="M1003" s="15">
        <v>43901</v>
      </c>
      <c r="N1003" s="16">
        <v>-79.097860999999995</v>
      </c>
      <c r="O1003" s="16">
        <v>45.130417000000001</v>
      </c>
      <c r="Q1003" s="16">
        <f>J1003/H1003</f>
        <v>2</v>
      </c>
      <c r="R1003" s="16">
        <f>3.1415*(H1003/2)^2*J1003</f>
        <v>1346721.78125</v>
      </c>
      <c r="S1003" s="16">
        <f t="shared" ref="S1003:S1005" si="71">2 * (R1003*3/(4*3.1415))^(1/3)</f>
        <v>137.0137091792038</v>
      </c>
    </row>
    <row r="1004" spans="1:19" x14ac:dyDescent="0.45">
      <c r="F1004" s="13" t="s">
        <v>20</v>
      </c>
      <c r="H1004" s="14">
        <f t="shared" si="70"/>
        <v>95</v>
      </c>
      <c r="J1004" s="6">
        <v>190</v>
      </c>
      <c r="K1004" s="14" t="s">
        <v>30</v>
      </c>
      <c r="L1004" s="15">
        <v>43566</v>
      </c>
      <c r="M1004" s="15">
        <v>43894</v>
      </c>
      <c r="N1004" s="16">
        <v>-78.824611000000004</v>
      </c>
      <c r="O1004" s="16">
        <v>45.181666999999997</v>
      </c>
      <c r="Q1004" s="16">
        <f>J1004/H1004</f>
        <v>2</v>
      </c>
      <c r="R1004" s="16">
        <f>3.1415*(H1004/2)^2*J1004</f>
        <v>1346721.78125</v>
      </c>
      <c r="S1004" s="16">
        <f t="shared" si="71"/>
        <v>137.0137091792038</v>
      </c>
    </row>
    <row r="1005" spans="1:19" x14ac:dyDescent="0.45">
      <c r="F1005" s="13" t="s">
        <v>20</v>
      </c>
      <c r="H1005" s="14">
        <f t="shared" si="70"/>
        <v>95</v>
      </c>
      <c r="J1005" s="6">
        <v>190</v>
      </c>
      <c r="K1005" s="14" t="s">
        <v>30</v>
      </c>
      <c r="L1005" s="15">
        <v>43566</v>
      </c>
      <c r="M1005" s="15">
        <v>43894</v>
      </c>
      <c r="N1005" s="16">
        <v>-78.824639000000005</v>
      </c>
      <c r="O1005" s="16">
        <v>45.181610999999997</v>
      </c>
      <c r="Q1005" s="16">
        <f>J1005/H1005</f>
        <v>2</v>
      </c>
      <c r="R1005" s="16">
        <f>3.1415*(H1005/2)^2*J1005</f>
        <v>1346721.78125</v>
      </c>
      <c r="S1005" s="16">
        <f t="shared" si="71"/>
        <v>137.0137091792038</v>
      </c>
    </row>
    <row r="1006" spans="1:19" x14ac:dyDescent="0.45">
      <c r="M1006" s="15"/>
    </row>
    <row r="1007" spans="1:19" x14ac:dyDescent="0.45">
      <c r="A1007" s="12">
        <v>77</v>
      </c>
      <c r="B1007" t="s">
        <v>71</v>
      </c>
      <c r="C1007" s="13">
        <v>2022</v>
      </c>
      <c r="E1007" s="13" t="s">
        <v>20</v>
      </c>
      <c r="H1007" s="14">
        <f>J1007/2</f>
        <v>95</v>
      </c>
      <c r="J1007" s="6">
        <v>190</v>
      </c>
      <c r="K1007" s="14" t="s">
        <v>30</v>
      </c>
      <c r="L1007" s="15">
        <v>43686</v>
      </c>
      <c r="M1007" s="15">
        <v>43843</v>
      </c>
      <c r="N1007" s="21">
        <v>-78.932861000000003</v>
      </c>
      <c r="O1007" s="21">
        <v>45.224417000000003</v>
      </c>
      <c r="Q1007" s="16">
        <f>J1007/H1007</f>
        <v>2</v>
      </c>
      <c r="R1007" s="16">
        <f>3.1415*(H1007/2)^2*J1007</f>
        <v>1346721.78125</v>
      </c>
      <c r="S1007" s="16">
        <f>2 * (R1007*3/(4*3.1415))^(1/3)</f>
        <v>137.0137091792038</v>
      </c>
    </row>
    <row r="1008" spans="1:19" x14ac:dyDescent="0.45">
      <c r="M1008" s="15"/>
    </row>
    <row r="1009" spans="1:19" x14ac:dyDescent="0.45">
      <c r="A1009" s="36">
        <v>78</v>
      </c>
      <c r="B1009" s="17" t="s">
        <v>59</v>
      </c>
      <c r="C1009" s="20">
        <v>2022</v>
      </c>
      <c r="D1009" s="20"/>
      <c r="E1009" s="20" t="s">
        <v>20</v>
      </c>
      <c r="F1009" s="20"/>
      <c r="G1009" s="37"/>
      <c r="H1009" s="35">
        <f>J1009/40</f>
        <v>3.0618621784789726</v>
      </c>
      <c r="I1009" s="35" t="s">
        <v>74</v>
      </c>
      <c r="J1009" s="38">
        <f>SQRT(50*300)</f>
        <v>122.47448713915891</v>
      </c>
      <c r="K1009" s="35" t="s">
        <v>22</v>
      </c>
      <c r="L1009" s="15">
        <v>43862</v>
      </c>
      <c r="M1009" s="15">
        <v>43951</v>
      </c>
      <c r="N1009" s="16">
        <v>103.7</v>
      </c>
      <c r="O1009" s="16">
        <v>36</v>
      </c>
      <c r="P1009" s="39"/>
      <c r="Q1009" s="16">
        <f>J1009/H1009</f>
        <v>40</v>
      </c>
      <c r="R1009" s="16">
        <f>3.1415*(H1009/2)^2*J1009</f>
        <v>901.76625315859621</v>
      </c>
      <c r="S1009" s="16">
        <f t="shared" ref="S1009:S1072" si="72">2 * (R1009*3/(4*3.1415))^(1/3)</f>
        <v>11.986785164246132</v>
      </c>
    </row>
    <row r="1010" spans="1:19" x14ac:dyDescent="0.45">
      <c r="A1010" s="40"/>
      <c r="B1010" s="39"/>
      <c r="C1010" s="20"/>
      <c r="D1010" s="20"/>
      <c r="E1010" s="20" t="s">
        <v>20</v>
      </c>
      <c r="F1010" s="20"/>
      <c r="G1010" s="37"/>
      <c r="H1010" s="35">
        <f t="shared" ref="H1010:H1011" si="73">J1010/40</f>
        <v>3.0618621784789726</v>
      </c>
      <c r="I1010" s="41"/>
      <c r="J1010" s="38">
        <f t="shared" ref="J1010:J1011" si="74">SQRT(50*300)</f>
        <v>122.47448713915891</v>
      </c>
      <c r="K1010" s="35" t="s">
        <v>22</v>
      </c>
      <c r="L1010" s="15">
        <v>43952</v>
      </c>
      <c r="M1010" s="15">
        <v>44012</v>
      </c>
      <c r="N1010" s="16">
        <v>103.7</v>
      </c>
      <c r="O1010" s="16">
        <v>36</v>
      </c>
      <c r="P1010" s="39"/>
      <c r="Q1010" s="16">
        <f>J1010/H1010</f>
        <v>40</v>
      </c>
      <c r="R1010" s="16">
        <f>3.1415*(H1010/2)^2*J1010</f>
        <v>901.76625315859621</v>
      </c>
      <c r="S1010" s="16">
        <f t="shared" si="72"/>
        <v>11.986785164246132</v>
      </c>
    </row>
    <row r="1011" spans="1:19" x14ac:dyDescent="0.45">
      <c r="A1011" s="40"/>
      <c r="B1011" s="39"/>
      <c r="C1011" s="20"/>
      <c r="D1011" s="20"/>
      <c r="E1011" s="20" t="s">
        <v>20</v>
      </c>
      <c r="F1011" s="20"/>
      <c r="G1011" s="37"/>
      <c r="H1011" s="35">
        <f t="shared" si="73"/>
        <v>3.0618621784789726</v>
      </c>
      <c r="I1011" s="41"/>
      <c r="J1011" s="38">
        <f t="shared" si="74"/>
        <v>122.47448713915891</v>
      </c>
      <c r="K1011" s="35" t="s">
        <v>22</v>
      </c>
      <c r="L1011" s="15">
        <v>44013</v>
      </c>
      <c r="M1011" s="15">
        <v>44074</v>
      </c>
      <c r="N1011" s="16">
        <v>103.7</v>
      </c>
      <c r="O1011" s="16">
        <v>36</v>
      </c>
      <c r="P1011" s="39"/>
      <c r="Q1011" s="16">
        <f>J1011/H1011</f>
        <v>40</v>
      </c>
      <c r="R1011" s="16">
        <f>3.1415*(H1011/2)^2*J1011</f>
        <v>901.76625315859621</v>
      </c>
      <c r="S1011" s="16">
        <f t="shared" si="72"/>
        <v>11.986785164246132</v>
      </c>
    </row>
    <row r="1012" spans="1:19" x14ac:dyDescent="0.45">
      <c r="A1012" s="40"/>
      <c r="B1012" s="39"/>
      <c r="C1012" s="20"/>
      <c r="D1012" s="20"/>
      <c r="E1012" s="20"/>
      <c r="F1012" s="20"/>
      <c r="G1012" s="37"/>
      <c r="H1012" s="35"/>
      <c r="I1012" s="41"/>
      <c r="J1012" s="38"/>
      <c r="K1012" s="35"/>
      <c r="M1012" s="15"/>
      <c r="P1012" s="39"/>
    </row>
    <row r="1013" spans="1:19" x14ac:dyDescent="0.45">
      <c r="A1013" s="36">
        <v>79</v>
      </c>
      <c r="B1013" s="17" t="s">
        <v>59</v>
      </c>
      <c r="C1013" s="20">
        <v>2022</v>
      </c>
      <c r="D1013" s="20"/>
      <c r="E1013" s="20" t="s">
        <v>20</v>
      </c>
      <c r="F1013" s="20"/>
      <c r="G1013" s="37"/>
      <c r="H1013" s="35">
        <f>J1013/2</f>
        <v>61.237243569579455</v>
      </c>
      <c r="I1013" s="41"/>
      <c r="J1013" s="38">
        <f>SQRT(50*300)</f>
        <v>122.47448713915891</v>
      </c>
      <c r="K1013" s="35" t="s">
        <v>30</v>
      </c>
      <c r="L1013" s="15">
        <v>43862</v>
      </c>
      <c r="M1013" s="15">
        <v>43951</v>
      </c>
      <c r="N1013" s="16">
        <v>103.7</v>
      </c>
      <c r="O1013" s="16">
        <v>36</v>
      </c>
      <c r="P1013" s="39"/>
      <c r="Q1013" s="16">
        <f>J1013/H1013</f>
        <v>2</v>
      </c>
      <c r="R1013" s="16">
        <f>3.1415*(H1013/2)^2*J1013</f>
        <v>360706.50126343855</v>
      </c>
      <c r="S1013" s="16">
        <f t="shared" si="72"/>
        <v>88.319388225036079</v>
      </c>
    </row>
    <row r="1014" spans="1:19" x14ac:dyDescent="0.45">
      <c r="A1014" s="40"/>
      <c r="B1014" s="39"/>
      <c r="C1014" s="20"/>
      <c r="D1014" s="20"/>
      <c r="E1014" s="20" t="s">
        <v>20</v>
      </c>
      <c r="F1014" s="20"/>
      <c r="G1014" s="37"/>
      <c r="H1014" s="35">
        <f t="shared" ref="H1014:H1015" si="75">J1014/2</f>
        <v>61.237243569579455</v>
      </c>
      <c r="I1014" s="41"/>
      <c r="J1014" s="38">
        <f t="shared" ref="J1014:J1015" si="76">SQRT(50*300)</f>
        <v>122.47448713915891</v>
      </c>
      <c r="K1014" s="35" t="s">
        <v>30</v>
      </c>
      <c r="L1014" s="15">
        <v>43952</v>
      </c>
      <c r="M1014" s="15">
        <v>44012</v>
      </c>
      <c r="N1014" s="16">
        <v>103.7</v>
      </c>
      <c r="O1014" s="16">
        <v>36</v>
      </c>
      <c r="P1014" s="39"/>
      <c r="Q1014" s="16">
        <f>J1014/H1014</f>
        <v>2</v>
      </c>
      <c r="R1014" s="16">
        <f>3.1415*(H1014/2)^2*J1014</f>
        <v>360706.50126343855</v>
      </c>
      <c r="S1014" s="16">
        <f t="shared" si="72"/>
        <v>88.319388225036079</v>
      </c>
    </row>
    <row r="1015" spans="1:19" x14ac:dyDescent="0.45">
      <c r="A1015" s="40"/>
      <c r="B1015" s="39"/>
      <c r="C1015" s="20"/>
      <c r="D1015" s="20"/>
      <c r="E1015" s="20" t="s">
        <v>20</v>
      </c>
      <c r="F1015" s="20"/>
      <c r="G1015" s="37"/>
      <c r="H1015" s="35">
        <f t="shared" si="75"/>
        <v>61.237243569579455</v>
      </c>
      <c r="I1015" s="41"/>
      <c r="J1015" s="38">
        <f t="shared" si="76"/>
        <v>122.47448713915891</v>
      </c>
      <c r="K1015" s="35" t="s">
        <v>30</v>
      </c>
      <c r="L1015" s="15">
        <v>44013</v>
      </c>
      <c r="M1015" s="15">
        <v>44074</v>
      </c>
      <c r="N1015" s="16">
        <v>103.7</v>
      </c>
      <c r="O1015" s="16">
        <v>36</v>
      </c>
      <c r="P1015" s="39"/>
      <c r="Q1015" s="16">
        <f>J1015/H1015</f>
        <v>2</v>
      </c>
      <c r="R1015" s="16">
        <f>3.1415*(H1015/2)^2*J1015</f>
        <v>360706.50126343855</v>
      </c>
      <c r="S1015" s="16">
        <f t="shared" si="72"/>
        <v>88.319388225036079</v>
      </c>
    </row>
    <row r="1016" spans="1:19" x14ac:dyDescent="0.45">
      <c r="A1016" s="40"/>
      <c r="B1016" s="39"/>
      <c r="C1016" s="20"/>
      <c r="D1016" s="20"/>
      <c r="E1016" s="20"/>
      <c r="F1016" s="20"/>
      <c r="G1016" s="37"/>
      <c r="H1016" s="35"/>
      <c r="I1016" s="41"/>
      <c r="J1016" s="38"/>
      <c r="K1016" s="35"/>
      <c r="M1016" s="15"/>
      <c r="P1016" s="39"/>
    </row>
    <row r="1017" spans="1:19" x14ac:dyDescent="0.45">
      <c r="A1017" s="12">
        <v>80</v>
      </c>
      <c r="B1017" s="25" t="s">
        <v>63</v>
      </c>
      <c r="C1017" s="19">
        <v>2021</v>
      </c>
      <c r="D1017" s="13" t="s">
        <v>20</v>
      </c>
      <c r="H1017" s="14">
        <f>J1017/40</f>
        <v>0.79056941504209477</v>
      </c>
      <c r="I1017" s="14" t="s">
        <v>75</v>
      </c>
      <c r="J1017" s="6">
        <f>SQRT(10*100)</f>
        <v>31.622776601683793</v>
      </c>
      <c r="K1017" s="14" t="s">
        <v>22</v>
      </c>
      <c r="L1017" s="15">
        <v>43739</v>
      </c>
      <c r="M1017" s="15">
        <v>43769</v>
      </c>
      <c r="N1017" s="16">
        <f>52 + 28/60</f>
        <v>52.466666666666669</v>
      </c>
      <c r="O1017" s="16">
        <f>29+37/60</f>
        <v>29.616666666666667</v>
      </c>
      <c r="Q1017" s="16">
        <f>J1017/H1017</f>
        <v>40</v>
      </c>
      <c r="R1017" s="16">
        <f>3.1415*(H1017/2)^2*J1017</f>
        <v>15.522336358467129</v>
      </c>
      <c r="S1017" s="16">
        <f t="shared" si="72"/>
        <v>3.0949746210460938</v>
      </c>
    </row>
    <row r="1018" spans="1:19" x14ac:dyDescent="0.45">
      <c r="D1018" s="13" t="s">
        <v>20</v>
      </c>
      <c r="H1018" s="14">
        <f t="shared" ref="H1018:H1040" si="77">J1018/40</f>
        <v>0.79056941504209477</v>
      </c>
      <c r="J1018" s="6">
        <f t="shared" ref="J1018:J1065" si="78">SQRT(10*100)</f>
        <v>31.622776601683793</v>
      </c>
      <c r="K1018" s="14" t="s">
        <v>22</v>
      </c>
      <c r="L1018" s="15">
        <v>43770</v>
      </c>
      <c r="M1018" s="15">
        <v>43799</v>
      </c>
      <c r="N1018" s="16">
        <f t="shared" ref="N1018:N1028" si="79">52 + 28/60</f>
        <v>52.466666666666669</v>
      </c>
      <c r="O1018" s="16">
        <f t="shared" ref="O1018:O1028" si="80">29+37/60</f>
        <v>29.616666666666667</v>
      </c>
      <c r="Q1018" s="16">
        <f>J1018/H1018</f>
        <v>40</v>
      </c>
      <c r="R1018" s="16">
        <f>3.1415*(H1018/2)^2*J1018</f>
        <v>15.522336358467129</v>
      </c>
      <c r="S1018" s="16">
        <f t="shared" si="72"/>
        <v>3.0949746210460938</v>
      </c>
    </row>
    <row r="1019" spans="1:19" x14ac:dyDescent="0.45">
      <c r="D1019" s="13" t="s">
        <v>20</v>
      </c>
      <c r="H1019" s="14">
        <f t="shared" si="77"/>
        <v>0.79056941504209477</v>
      </c>
      <c r="J1019" s="6">
        <f t="shared" si="78"/>
        <v>31.622776601683793</v>
      </c>
      <c r="K1019" s="14" t="s">
        <v>22</v>
      </c>
      <c r="L1019" s="15">
        <v>43800</v>
      </c>
      <c r="M1019" s="15">
        <v>43830</v>
      </c>
      <c r="N1019" s="16">
        <f t="shared" si="79"/>
        <v>52.466666666666669</v>
      </c>
      <c r="O1019" s="16">
        <f t="shared" si="80"/>
        <v>29.616666666666667</v>
      </c>
      <c r="Q1019" s="16">
        <f>J1019/H1019</f>
        <v>40</v>
      </c>
      <c r="R1019" s="16">
        <f>3.1415*(H1019/2)^2*J1019</f>
        <v>15.522336358467129</v>
      </c>
      <c r="S1019" s="16">
        <f t="shared" si="72"/>
        <v>3.0949746210460938</v>
      </c>
    </row>
    <row r="1020" spans="1:19" x14ac:dyDescent="0.45">
      <c r="D1020" s="13" t="s">
        <v>20</v>
      </c>
      <c r="H1020" s="14">
        <f t="shared" si="77"/>
        <v>0.79056941504209477</v>
      </c>
      <c r="J1020" s="6">
        <f t="shared" si="78"/>
        <v>31.622776601683793</v>
      </c>
      <c r="K1020" s="14" t="s">
        <v>22</v>
      </c>
      <c r="L1020" s="15">
        <v>43831</v>
      </c>
      <c r="M1020" s="15">
        <v>43861</v>
      </c>
      <c r="N1020" s="16">
        <f t="shared" si="79"/>
        <v>52.466666666666669</v>
      </c>
      <c r="O1020" s="16">
        <f t="shared" si="80"/>
        <v>29.616666666666667</v>
      </c>
      <c r="Q1020" s="16">
        <f>J1020/H1020</f>
        <v>40</v>
      </c>
      <c r="R1020" s="16">
        <f>3.1415*(H1020/2)^2*J1020</f>
        <v>15.522336358467129</v>
      </c>
      <c r="S1020" s="16">
        <f t="shared" si="72"/>
        <v>3.0949746210460938</v>
      </c>
    </row>
    <row r="1021" spans="1:19" x14ac:dyDescent="0.45">
      <c r="D1021" s="13" t="s">
        <v>20</v>
      </c>
      <c r="H1021" s="14">
        <f t="shared" si="77"/>
        <v>0.79056941504209477</v>
      </c>
      <c r="J1021" s="6">
        <f t="shared" si="78"/>
        <v>31.622776601683793</v>
      </c>
      <c r="K1021" s="14" t="s">
        <v>22</v>
      </c>
      <c r="L1021" s="15">
        <v>43862</v>
      </c>
      <c r="M1021" s="15">
        <v>43890</v>
      </c>
      <c r="N1021" s="16">
        <f t="shared" si="79"/>
        <v>52.466666666666669</v>
      </c>
      <c r="O1021" s="16">
        <f t="shared" si="80"/>
        <v>29.616666666666667</v>
      </c>
      <c r="Q1021" s="16">
        <f>J1021/H1021</f>
        <v>40</v>
      </c>
      <c r="R1021" s="16">
        <f>3.1415*(H1021/2)^2*J1021</f>
        <v>15.522336358467129</v>
      </c>
      <c r="S1021" s="16">
        <f t="shared" si="72"/>
        <v>3.0949746210460938</v>
      </c>
    </row>
    <row r="1022" spans="1:19" x14ac:dyDescent="0.45">
      <c r="D1022" s="13" t="s">
        <v>20</v>
      </c>
      <c r="H1022" s="14">
        <f t="shared" si="77"/>
        <v>0.79056941504209477</v>
      </c>
      <c r="J1022" s="6">
        <f t="shared" si="78"/>
        <v>31.622776601683793</v>
      </c>
      <c r="K1022" s="14" t="s">
        <v>22</v>
      </c>
      <c r="L1022" s="15">
        <v>43891</v>
      </c>
      <c r="M1022" s="15">
        <v>43921</v>
      </c>
      <c r="N1022" s="16">
        <f t="shared" si="79"/>
        <v>52.466666666666669</v>
      </c>
      <c r="O1022" s="16">
        <f t="shared" si="80"/>
        <v>29.616666666666667</v>
      </c>
      <c r="Q1022" s="16">
        <f>J1022/H1022</f>
        <v>40</v>
      </c>
      <c r="R1022" s="16">
        <f>3.1415*(H1022/2)^2*J1022</f>
        <v>15.522336358467129</v>
      </c>
      <c r="S1022" s="16">
        <f t="shared" si="72"/>
        <v>3.0949746210460938</v>
      </c>
    </row>
    <row r="1023" spans="1:19" x14ac:dyDescent="0.45">
      <c r="D1023" s="13" t="s">
        <v>20</v>
      </c>
      <c r="H1023" s="14">
        <f t="shared" si="77"/>
        <v>0.79056941504209477</v>
      </c>
      <c r="J1023" s="6">
        <f t="shared" si="78"/>
        <v>31.622776601683793</v>
      </c>
      <c r="K1023" s="14" t="s">
        <v>22</v>
      </c>
      <c r="L1023" s="15">
        <v>43922</v>
      </c>
      <c r="M1023" s="15">
        <v>43951</v>
      </c>
      <c r="N1023" s="16">
        <f t="shared" si="79"/>
        <v>52.466666666666669</v>
      </c>
      <c r="O1023" s="16">
        <f t="shared" si="80"/>
        <v>29.616666666666667</v>
      </c>
      <c r="Q1023" s="16">
        <f>J1023/H1023</f>
        <v>40</v>
      </c>
      <c r="R1023" s="16">
        <f>3.1415*(H1023/2)^2*J1023</f>
        <v>15.522336358467129</v>
      </c>
      <c r="S1023" s="16">
        <f t="shared" si="72"/>
        <v>3.0949746210460938</v>
      </c>
    </row>
    <row r="1024" spans="1:19" x14ac:dyDescent="0.45">
      <c r="D1024" s="13" t="s">
        <v>20</v>
      </c>
      <c r="H1024" s="14">
        <f t="shared" si="77"/>
        <v>0.79056941504209477</v>
      </c>
      <c r="J1024" s="6">
        <f t="shared" si="78"/>
        <v>31.622776601683793</v>
      </c>
      <c r="K1024" s="14" t="s">
        <v>22</v>
      </c>
      <c r="L1024" s="15">
        <v>43952</v>
      </c>
      <c r="M1024" s="15">
        <v>43982</v>
      </c>
      <c r="N1024" s="16">
        <f t="shared" si="79"/>
        <v>52.466666666666669</v>
      </c>
      <c r="O1024" s="16">
        <f t="shared" si="80"/>
        <v>29.616666666666667</v>
      </c>
      <c r="Q1024" s="16">
        <f>J1024/H1024</f>
        <v>40</v>
      </c>
      <c r="R1024" s="16">
        <f>3.1415*(H1024/2)^2*J1024</f>
        <v>15.522336358467129</v>
      </c>
      <c r="S1024" s="16">
        <f t="shared" si="72"/>
        <v>3.0949746210460938</v>
      </c>
    </row>
    <row r="1025" spans="4:19" x14ac:dyDescent="0.45">
      <c r="D1025" s="13" t="s">
        <v>20</v>
      </c>
      <c r="H1025" s="14">
        <f t="shared" si="77"/>
        <v>0.79056941504209477</v>
      </c>
      <c r="J1025" s="6">
        <f t="shared" si="78"/>
        <v>31.622776601683793</v>
      </c>
      <c r="K1025" s="14" t="s">
        <v>22</v>
      </c>
      <c r="L1025" s="15">
        <v>43983</v>
      </c>
      <c r="M1025" s="15">
        <v>44012</v>
      </c>
      <c r="N1025" s="16">
        <f t="shared" si="79"/>
        <v>52.466666666666669</v>
      </c>
      <c r="O1025" s="16">
        <f t="shared" si="80"/>
        <v>29.616666666666667</v>
      </c>
      <c r="Q1025" s="16">
        <f>J1025/H1025</f>
        <v>40</v>
      </c>
      <c r="R1025" s="16">
        <f>3.1415*(H1025/2)^2*J1025</f>
        <v>15.522336358467129</v>
      </c>
      <c r="S1025" s="16">
        <f t="shared" si="72"/>
        <v>3.0949746210460938</v>
      </c>
    </row>
    <row r="1026" spans="4:19" x14ac:dyDescent="0.45">
      <c r="D1026" s="13" t="s">
        <v>20</v>
      </c>
      <c r="H1026" s="14">
        <f t="shared" si="77"/>
        <v>0.79056941504209477</v>
      </c>
      <c r="J1026" s="6">
        <f t="shared" si="78"/>
        <v>31.622776601683793</v>
      </c>
      <c r="K1026" s="14" t="s">
        <v>22</v>
      </c>
      <c r="L1026" s="15">
        <v>44013</v>
      </c>
      <c r="M1026" s="15">
        <v>44043</v>
      </c>
      <c r="N1026" s="16">
        <f t="shared" si="79"/>
        <v>52.466666666666669</v>
      </c>
      <c r="O1026" s="16">
        <f t="shared" si="80"/>
        <v>29.616666666666667</v>
      </c>
      <c r="Q1026" s="16">
        <f>J1026/H1026</f>
        <v>40</v>
      </c>
      <c r="R1026" s="16">
        <f>3.1415*(H1026/2)^2*J1026</f>
        <v>15.522336358467129</v>
      </c>
      <c r="S1026" s="16">
        <f t="shared" si="72"/>
        <v>3.0949746210460938</v>
      </c>
    </row>
    <row r="1027" spans="4:19" x14ac:dyDescent="0.45">
      <c r="D1027" s="13" t="s">
        <v>20</v>
      </c>
      <c r="H1027" s="14">
        <f t="shared" si="77"/>
        <v>0.79056941504209477</v>
      </c>
      <c r="J1027" s="6">
        <f t="shared" si="78"/>
        <v>31.622776601683793</v>
      </c>
      <c r="K1027" s="14" t="s">
        <v>22</v>
      </c>
      <c r="L1027" s="15">
        <v>44044</v>
      </c>
      <c r="M1027" s="15">
        <v>44074</v>
      </c>
      <c r="N1027" s="16">
        <f t="shared" si="79"/>
        <v>52.466666666666669</v>
      </c>
      <c r="O1027" s="16">
        <f t="shared" si="80"/>
        <v>29.616666666666667</v>
      </c>
      <c r="Q1027" s="16">
        <f>J1027/H1027</f>
        <v>40</v>
      </c>
      <c r="R1027" s="16">
        <f>3.1415*(H1027/2)^2*J1027</f>
        <v>15.522336358467129</v>
      </c>
      <c r="S1027" s="16">
        <f t="shared" si="72"/>
        <v>3.0949746210460938</v>
      </c>
    </row>
    <row r="1028" spans="4:19" x14ac:dyDescent="0.45">
      <c r="D1028" s="13" t="s">
        <v>20</v>
      </c>
      <c r="H1028" s="14">
        <f t="shared" si="77"/>
        <v>0.79056941504209477</v>
      </c>
      <c r="J1028" s="6">
        <f t="shared" si="78"/>
        <v>31.622776601683793</v>
      </c>
      <c r="K1028" s="14" t="s">
        <v>22</v>
      </c>
      <c r="L1028" s="15">
        <v>44075</v>
      </c>
      <c r="M1028" s="15">
        <v>44104</v>
      </c>
      <c r="N1028" s="16">
        <f t="shared" si="79"/>
        <v>52.466666666666669</v>
      </c>
      <c r="O1028" s="16">
        <f t="shared" si="80"/>
        <v>29.616666666666667</v>
      </c>
      <c r="Q1028" s="16">
        <f>J1028/H1028</f>
        <v>40</v>
      </c>
      <c r="R1028" s="16">
        <f>3.1415*(H1028/2)^2*J1028</f>
        <v>15.522336358467129</v>
      </c>
      <c r="S1028" s="16">
        <f t="shared" si="72"/>
        <v>3.0949746210460938</v>
      </c>
    </row>
    <row r="1029" spans="4:19" x14ac:dyDescent="0.45">
      <c r="D1029" s="13" t="s">
        <v>20</v>
      </c>
      <c r="H1029" s="14">
        <f t="shared" si="77"/>
        <v>0.79056941504209477</v>
      </c>
      <c r="J1029" s="6">
        <f t="shared" si="78"/>
        <v>31.622776601683793</v>
      </c>
      <c r="K1029" s="14" t="s">
        <v>22</v>
      </c>
      <c r="L1029" s="15">
        <v>43739</v>
      </c>
      <c r="M1029" s="15">
        <v>43769</v>
      </c>
      <c r="N1029" s="16">
        <f>52+23/60</f>
        <v>52.383333333333333</v>
      </c>
      <c r="O1029" s="16">
        <f>29+41/60</f>
        <v>29.683333333333334</v>
      </c>
      <c r="Q1029" s="16">
        <f>J1029/H1029</f>
        <v>40</v>
      </c>
      <c r="R1029" s="16">
        <f>3.1415*(H1029/2)^2*J1029</f>
        <v>15.522336358467129</v>
      </c>
      <c r="S1029" s="16">
        <f t="shared" si="72"/>
        <v>3.0949746210460938</v>
      </c>
    </row>
    <row r="1030" spans="4:19" x14ac:dyDescent="0.45">
      <c r="D1030" s="13" t="s">
        <v>20</v>
      </c>
      <c r="H1030" s="14">
        <f t="shared" si="77"/>
        <v>0.79056941504209477</v>
      </c>
      <c r="J1030" s="6">
        <f t="shared" si="78"/>
        <v>31.622776601683793</v>
      </c>
      <c r="K1030" s="14" t="s">
        <v>22</v>
      </c>
      <c r="L1030" s="15">
        <v>43770</v>
      </c>
      <c r="M1030" s="15">
        <v>43799</v>
      </c>
      <c r="N1030" s="16">
        <f t="shared" ref="N1030:N1040" si="81">52+23/60</f>
        <v>52.383333333333333</v>
      </c>
      <c r="O1030" s="16">
        <f t="shared" ref="O1030:O1040" si="82">29+41/60</f>
        <v>29.683333333333334</v>
      </c>
      <c r="Q1030" s="16">
        <f>J1030/H1030</f>
        <v>40</v>
      </c>
      <c r="R1030" s="16">
        <f>3.1415*(H1030/2)^2*J1030</f>
        <v>15.522336358467129</v>
      </c>
      <c r="S1030" s="16">
        <f t="shared" si="72"/>
        <v>3.0949746210460938</v>
      </c>
    </row>
    <row r="1031" spans="4:19" x14ac:dyDescent="0.45">
      <c r="D1031" s="13" t="s">
        <v>20</v>
      </c>
      <c r="H1031" s="14">
        <f t="shared" si="77"/>
        <v>0.79056941504209477</v>
      </c>
      <c r="J1031" s="6">
        <f t="shared" si="78"/>
        <v>31.622776601683793</v>
      </c>
      <c r="K1031" s="14" t="s">
        <v>22</v>
      </c>
      <c r="L1031" s="15">
        <v>43800</v>
      </c>
      <c r="M1031" s="15">
        <v>43830</v>
      </c>
      <c r="N1031" s="16">
        <f t="shared" si="81"/>
        <v>52.383333333333333</v>
      </c>
      <c r="O1031" s="16">
        <f t="shared" si="82"/>
        <v>29.683333333333334</v>
      </c>
      <c r="Q1031" s="16">
        <f>J1031/H1031</f>
        <v>40</v>
      </c>
      <c r="R1031" s="16">
        <f>3.1415*(H1031/2)^2*J1031</f>
        <v>15.522336358467129</v>
      </c>
      <c r="S1031" s="16">
        <f t="shared" si="72"/>
        <v>3.0949746210460938</v>
      </c>
    </row>
    <row r="1032" spans="4:19" x14ac:dyDescent="0.45">
      <c r="D1032" s="13" t="s">
        <v>20</v>
      </c>
      <c r="H1032" s="14">
        <f t="shared" si="77"/>
        <v>0.79056941504209477</v>
      </c>
      <c r="J1032" s="6">
        <f t="shared" si="78"/>
        <v>31.622776601683793</v>
      </c>
      <c r="K1032" s="14" t="s">
        <v>22</v>
      </c>
      <c r="L1032" s="15">
        <v>43831</v>
      </c>
      <c r="M1032" s="15">
        <v>43861</v>
      </c>
      <c r="N1032" s="16">
        <f t="shared" si="81"/>
        <v>52.383333333333333</v>
      </c>
      <c r="O1032" s="16">
        <f t="shared" si="82"/>
        <v>29.683333333333334</v>
      </c>
      <c r="Q1032" s="16">
        <f>J1032/H1032</f>
        <v>40</v>
      </c>
      <c r="R1032" s="16">
        <f>3.1415*(H1032/2)^2*J1032</f>
        <v>15.522336358467129</v>
      </c>
      <c r="S1032" s="16">
        <f t="shared" si="72"/>
        <v>3.0949746210460938</v>
      </c>
    </row>
    <row r="1033" spans="4:19" x14ac:dyDescent="0.45">
      <c r="D1033" s="13" t="s">
        <v>20</v>
      </c>
      <c r="H1033" s="14">
        <f t="shared" si="77"/>
        <v>0.79056941504209477</v>
      </c>
      <c r="J1033" s="6">
        <f t="shared" si="78"/>
        <v>31.622776601683793</v>
      </c>
      <c r="K1033" s="14" t="s">
        <v>22</v>
      </c>
      <c r="L1033" s="15">
        <v>43862</v>
      </c>
      <c r="M1033" s="15">
        <v>43890</v>
      </c>
      <c r="N1033" s="16">
        <f t="shared" si="81"/>
        <v>52.383333333333333</v>
      </c>
      <c r="O1033" s="16">
        <f t="shared" si="82"/>
        <v>29.683333333333334</v>
      </c>
      <c r="Q1033" s="16">
        <f>J1033/H1033</f>
        <v>40</v>
      </c>
      <c r="R1033" s="16">
        <f>3.1415*(H1033/2)^2*J1033</f>
        <v>15.522336358467129</v>
      </c>
      <c r="S1033" s="16">
        <f t="shared" si="72"/>
        <v>3.0949746210460938</v>
      </c>
    </row>
    <row r="1034" spans="4:19" x14ac:dyDescent="0.45">
      <c r="D1034" s="13" t="s">
        <v>20</v>
      </c>
      <c r="H1034" s="14">
        <f t="shared" si="77"/>
        <v>0.79056941504209477</v>
      </c>
      <c r="J1034" s="6">
        <f t="shared" si="78"/>
        <v>31.622776601683793</v>
      </c>
      <c r="K1034" s="14" t="s">
        <v>22</v>
      </c>
      <c r="L1034" s="15">
        <v>43891</v>
      </c>
      <c r="M1034" s="15">
        <v>43921</v>
      </c>
      <c r="N1034" s="16">
        <f t="shared" si="81"/>
        <v>52.383333333333333</v>
      </c>
      <c r="O1034" s="16">
        <f t="shared" si="82"/>
        <v>29.683333333333334</v>
      </c>
      <c r="Q1034" s="16">
        <f>J1034/H1034</f>
        <v>40</v>
      </c>
      <c r="R1034" s="16">
        <f>3.1415*(H1034/2)^2*J1034</f>
        <v>15.522336358467129</v>
      </c>
      <c r="S1034" s="16">
        <f t="shared" si="72"/>
        <v>3.0949746210460938</v>
      </c>
    </row>
    <row r="1035" spans="4:19" x14ac:dyDescent="0.45">
      <c r="D1035" s="13" t="s">
        <v>20</v>
      </c>
      <c r="H1035" s="14">
        <f t="shared" si="77"/>
        <v>0.79056941504209477</v>
      </c>
      <c r="J1035" s="6">
        <f t="shared" si="78"/>
        <v>31.622776601683793</v>
      </c>
      <c r="K1035" s="14" t="s">
        <v>22</v>
      </c>
      <c r="L1035" s="15">
        <v>43922</v>
      </c>
      <c r="M1035" s="15">
        <v>43951</v>
      </c>
      <c r="N1035" s="16">
        <f t="shared" si="81"/>
        <v>52.383333333333333</v>
      </c>
      <c r="O1035" s="16">
        <f t="shared" si="82"/>
        <v>29.683333333333334</v>
      </c>
      <c r="Q1035" s="16">
        <f>J1035/H1035</f>
        <v>40</v>
      </c>
      <c r="R1035" s="16">
        <f>3.1415*(H1035/2)^2*J1035</f>
        <v>15.522336358467129</v>
      </c>
      <c r="S1035" s="16">
        <f t="shared" si="72"/>
        <v>3.0949746210460938</v>
      </c>
    </row>
    <row r="1036" spans="4:19" x14ac:dyDescent="0.45">
      <c r="D1036" s="13" t="s">
        <v>20</v>
      </c>
      <c r="H1036" s="14">
        <f t="shared" si="77"/>
        <v>0.79056941504209477</v>
      </c>
      <c r="J1036" s="6">
        <f t="shared" si="78"/>
        <v>31.622776601683793</v>
      </c>
      <c r="K1036" s="14" t="s">
        <v>22</v>
      </c>
      <c r="L1036" s="15">
        <v>43952</v>
      </c>
      <c r="M1036" s="15">
        <v>43982</v>
      </c>
      <c r="N1036" s="16">
        <f t="shared" si="81"/>
        <v>52.383333333333333</v>
      </c>
      <c r="O1036" s="16">
        <f t="shared" si="82"/>
        <v>29.683333333333334</v>
      </c>
      <c r="Q1036" s="16">
        <f>J1036/H1036</f>
        <v>40</v>
      </c>
      <c r="R1036" s="16">
        <f>3.1415*(H1036/2)^2*J1036</f>
        <v>15.522336358467129</v>
      </c>
      <c r="S1036" s="16">
        <f t="shared" si="72"/>
        <v>3.0949746210460938</v>
      </c>
    </row>
    <row r="1037" spans="4:19" x14ac:dyDescent="0.45">
      <c r="D1037" s="13" t="s">
        <v>20</v>
      </c>
      <c r="H1037" s="14">
        <f t="shared" si="77"/>
        <v>0.79056941504209477</v>
      </c>
      <c r="J1037" s="6">
        <f t="shared" si="78"/>
        <v>31.622776601683793</v>
      </c>
      <c r="K1037" s="14" t="s">
        <v>22</v>
      </c>
      <c r="L1037" s="15">
        <v>43983</v>
      </c>
      <c r="M1037" s="15">
        <v>44012</v>
      </c>
      <c r="N1037" s="16">
        <f t="shared" si="81"/>
        <v>52.383333333333333</v>
      </c>
      <c r="O1037" s="16">
        <f t="shared" si="82"/>
        <v>29.683333333333334</v>
      </c>
      <c r="Q1037" s="16">
        <f>J1037/H1037</f>
        <v>40</v>
      </c>
      <c r="R1037" s="16">
        <f>3.1415*(H1037/2)^2*J1037</f>
        <v>15.522336358467129</v>
      </c>
      <c r="S1037" s="16">
        <f t="shared" si="72"/>
        <v>3.0949746210460938</v>
      </c>
    </row>
    <row r="1038" spans="4:19" x14ac:dyDescent="0.45">
      <c r="D1038" s="13" t="s">
        <v>20</v>
      </c>
      <c r="H1038" s="14">
        <f t="shared" si="77"/>
        <v>0.79056941504209477</v>
      </c>
      <c r="J1038" s="6">
        <f t="shared" si="78"/>
        <v>31.622776601683793</v>
      </c>
      <c r="K1038" s="14" t="s">
        <v>22</v>
      </c>
      <c r="L1038" s="15">
        <v>44013</v>
      </c>
      <c r="M1038" s="15">
        <v>44043</v>
      </c>
      <c r="N1038" s="16">
        <f t="shared" si="81"/>
        <v>52.383333333333333</v>
      </c>
      <c r="O1038" s="16">
        <f t="shared" si="82"/>
        <v>29.683333333333334</v>
      </c>
      <c r="Q1038" s="16">
        <f>J1038/H1038</f>
        <v>40</v>
      </c>
      <c r="R1038" s="16">
        <f>3.1415*(H1038/2)^2*J1038</f>
        <v>15.522336358467129</v>
      </c>
      <c r="S1038" s="16">
        <f t="shared" si="72"/>
        <v>3.0949746210460938</v>
      </c>
    </row>
    <row r="1039" spans="4:19" x14ac:dyDescent="0.45">
      <c r="D1039" s="13" t="s">
        <v>20</v>
      </c>
      <c r="H1039" s="14">
        <f t="shared" si="77"/>
        <v>0.79056941504209477</v>
      </c>
      <c r="J1039" s="6">
        <f t="shared" si="78"/>
        <v>31.622776601683793</v>
      </c>
      <c r="K1039" s="14" t="s">
        <v>22</v>
      </c>
      <c r="L1039" s="15">
        <v>44044</v>
      </c>
      <c r="M1039" s="15">
        <v>44074</v>
      </c>
      <c r="N1039" s="16">
        <f t="shared" si="81"/>
        <v>52.383333333333333</v>
      </c>
      <c r="O1039" s="16">
        <f t="shared" si="82"/>
        <v>29.683333333333334</v>
      </c>
      <c r="Q1039" s="16">
        <f>J1039/H1039</f>
        <v>40</v>
      </c>
      <c r="R1039" s="16">
        <f>3.1415*(H1039/2)^2*J1039</f>
        <v>15.522336358467129</v>
      </c>
      <c r="S1039" s="16">
        <f t="shared" si="72"/>
        <v>3.0949746210460938</v>
      </c>
    </row>
    <row r="1040" spans="4:19" x14ac:dyDescent="0.45">
      <c r="D1040" s="13" t="s">
        <v>20</v>
      </c>
      <c r="H1040" s="14">
        <f t="shared" si="77"/>
        <v>0.79056941504209477</v>
      </c>
      <c r="J1040" s="6">
        <f t="shared" si="78"/>
        <v>31.622776601683793</v>
      </c>
      <c r="K1040" s="14" t="s">
        <v>22</v>
      </c>
      <c r="L1040" s="15">
        <v>44075</v>
      </c>
      <c r="M1040" s="15">
        <v>44104</v>
      </c>
      <c r="N1040" s="16">
        <f t="shared" si="81"/>
        <v>52.383333333333333</v>
      </c>
      <c r="O1040" s="16">
        <f t="shared" si="82"/>
        <v>29.683333333333334</v>
      </c>
      <c r="Q1040" s="16">
        <f>J1040/H1040</f>
        <v>40</v>
      </c>
      <c r="R1040" s="16">
        <f>3.1415*(H1040/2)^2*J1040</f>
        <v>15.522336358467129</v>
      </c>
      <c r="S1040" s="16">
        <f t="shared" si="72"/>
        <v>3.0949746210460938</v>
      </c>
    </row>
    <row r="1041" spans="1:19" x14ac:dyDescent="0.45">
      <c r="M1041" s="15"/>
    </row>
    <row r="1042" spans="1:19" x14ac:dyDescent="0.45">
      <c r="A1042" s="12">
        <v>81</v>
      </c>
      <c r="B1042" s="25" t="s">
        <v>63</v>
      </c>
      <c r="C1042" s="19">
        <v>2021</v>
      </c>
      <c r="E1042" s="13" t="s">
        <v>20</v>
      </c>
      <c r="H1042" s="14">
        <f>J1042/40</f>
        <v>0.79056941504209477</v>
      </c>
      <c r="J1042" s="6">
        <f t="shared" si="78"/>
        <v>31.622776601683793</v>
      </c>
      <c r="K1042" s="14" t="s">
        <v>22</v>
      </c>
      <c r="L1042" s="15">
        <v>43739</v>
      </c>
      <c r="M1042" s="15">
        <v>43769</v>
      </c>
      <c r="N1042" s="16">
        <f>52 + 28/60</f>
        <v>52.466666666666669</v>
      </c>
      <c r="O1042" s="16">
        <f>29+37/60</f>
        <v>29.616666666666667</v>
      </c>
      <c r="Q1042" s="16">
        <f>J1042/H1042</f>
        <v>40</v>
      </c>
      <c r="R1042" s="16">
        <f>3.1415*(H1042/2)^2*J1042</f>
        <v>15.522336358467129</v>
      </c>
      <c r="S1042" s="16">
        <f t="shared" si="72"/>
        <v>3.0949746210460938</v>
      </c>
    </row>
    <row r="1043" spans="1:19" x14ac:dyDescent="0.45">
      <c r="E1043" s="13" t="s">
        <v>20</v>
      </c>
      <c r="H1043" s="14">
        <f t="shared" ref="H1043:H1065" si="83">J1043/40</f>
        <v>0.79056941504209477</v>
      </c>
      <c r="J1043" s="6">
        <f t="shared" si="78"/>
        <v>31.622776601683793</v>
      </c>
      <c r="K1043" s="14" t="s">
        <v>22</v>
      </c>
      <c r="L1043" s="15">
        <v>43770</v>
      </c>
      <c r="M1043" s="15">
        <v>43799</v>
      </c>
      <c r="N1043" s="16">
        <f t="shared" ref="N1043:N1053" si="84">52 + 28/60</f>
        <v>52.466666666666669</v>
      </c>
      <c r="O1043" s="16">
        <f t="shared" ref="O1043:O1053" si="85">29+37/60</f>
        <v>29.616666666666667</v>
      </c>
      <c r="Q1043" s="16">
        <f>J1043/H1043</f>
        <v>40</v>
      </c>
      <c r="R1043" s="16">
        <f>3.1415*(H1043/2)^2*J1043</f>
        <v>15.522336358467129</v>
      </c>
      <c r="S1043" s="16">
        <f t="shared" si="72"/>
        <v>3.0949746210460938</v>
      </c>
    </row>
    <row r="1044" spans="1:19" x14ac:dyDescent="0.45">
      <c r="E1044" s="13" t="s">
        <v>20</v>
      </c>
      <c r="H1044" s="14">
        <f t="shared" si="83"/>
        <v>0.79056941504209477</v>
      </c>
      <c r="J1044" s="6">
        <f t="shared" si="78"/>
        <v>31.622776601683793</v>
      </c>
      <c r="K1044" s="14" t="s">
        <v>22</v>
      </c>
      <c r="L1044" s="15">
        <v>43800</v>
      </c>
      <c r="M1044" s="15">
        <v>43830</v>
      </c>
      <c r="N1044" s="16">
        <f t="shared" si="84"/>
        <v>52.466666666666669</v>
      </c>
      <c r="O1044" s="16">
        <f t="shared" si="85"/>
        <v>29.616666666666667</v>
      </c>
      <c r="Q1044" s="16">
        <f>J1044/H1044</f>
        <v>40</v>
      </c>
      <c r="R1044" s="16">
        <f>3.1415*(H1044/2)^2*J1044</f>
        <v>15.522336358467129</v>
      </c>
      <c r="S1044" s="16">
        <f t="shared" si="72"/>
        <v>3.0949746210460938</v>
      </c>
    </row>
    <row r="1045" spans="1:19" x14ac:dyDescent="0.45">
      <c r="E1045" s="13" t="s">
        <v>20</v>
      </c>
      <c r="H1045" s="14">
        <f t="shared" si="83"/>
        <v>0.79056941504209477</v>
      </c>
      <c r="J1045" s="6">
        <f t="shared" si="78"/>
        <v>31.622776601683793</v>
      </c>
      <c r="K1045" s="14" t="s">
        <v>22</v>
      </c>
      <c r="L1045" s="15">
        <v>43831</v>
      </c>
      <c r="M1045" s="15">
        <v>43861</v>
      </c>
      <c r="N1045" s="16">
        <f t="shared" si="84"/>
        <v>52.466666666666669</v>
      </c>
      <c r="O1045" s="16">
        <f t="shared" si="85"/>
        <v>29.616666666666667</v>
      </c>
      <c r="Q1045" s="16">
        <f>J1045/H1045</f>
        <v>40</v>
      </c>
      <c r="R1045" s="16">
        <f>3.1415*(H1045/2)^2*J1045</f>
        <v>15.522336358467129</v>
      </c>
      <c r="S1045" s="16">
        <f t="shared" si="72"/>
        <v>3.0949746210460938</v>
      </c>
    </row>
    <row r="1046" spans="1:19" x14ac:dyDescent="0.45">
      <c r="E1046" s="13" t="s">
        <v>20</v>
      </c>
      <c r="H1046" s="14">
        <f t="shared" si="83"/>
        <v>0.79056941504209477</v>
      </c>
      <c r="J1046" s="6">
        <f t="shared" si="78"/>
        <v>31.622776601683793</v>
      </c>
      <c r="K1046" s="14" t="s">
        <v>22</v>
      </c>
      <c r="L1046" s="15">
        <v>43862</v>
      </c>
      <c r="M1046" s="15">
        <v>43890</v>
      </c>
      <c r="N1046" s="16">
        <f t="shared" si="84"/>
        <v>52.466666666666669</v>
      </c>
      <c r="O1046" s="16">
        <f t="shared" si="85"/>
        <v>29.616666666666667</v>
      </c>
      <c r="Q1046" s="16">
        <f>J1046/H1046</f>
        <v>40</v>
      </c>
      <c r="R1046" s="16">
        <f>3.1415*(H1046/2)^2*J1046</f>
        <v>15.522336358467129</v>
      </c>
      <c r="S1046" s="16">
        <f t="shared" si="72"/>
        <v>3.0949746210460938</v>
      </c>
    </row>
    <row r="1047" spans="1:19" x14ac:dyDescent="0.45">
      <c r="E1047" s="13" t="s">
        <v>20</v>
      </c>
      <c r="H1047" s="14">
        <f t="shared" si="83"/>
        <v>0.79056941504209477</v>
      </c>
      <c r="J1047" s="6">
        <f t="shared" si="78"/>
        <v>31.622776601683793</v>
      </c>
      <c r="K1047" s="14" t="s">
        <v>22</v>
      </c>
      <c r="L1047" s="15">
        <v>43891</v>
      </c>
      <c r="M1047" s="15">
        <v>43921</v>
      </c>
      <c r="N1047" s="16">
        <f t="shared" si="84"/>
        <v>52.466666666666669</v>
      </c>
      <c r="O1047" s="16">
        <f t="shared" si="85"/>
        <v>29.616666666666667</v>
      </c>
      <c r="Q1047" s="16">
        <f>J1047/H1047</f>
        <v>40</v>
      </c>
      <c r="R1047" s="16">
        <f>3.1415*(H1047/2)^2*J1047</f>
        <v>15.522336358467129</v>
      </c>
      <c r="S1047" s="16">
        <f t="shared" si="72"/>
        <v>3.0949746210460938</v>
      </c>
    </row>
    <row r="1048" spans="1:19" x14ac:dyDescent="0.45">
      <c r="E1048" s="13" t="s">
        <v>20</v>
      </c>
      <c r="H1048" s="14">
        <f t="shared" si="83"/>
        <v>0.79056941504209477</v>
      </c>
      <c r="J1048" s="6">
        <f t="shared" si="78"/>
        <v>31.622776601683793</v>
      </c>
      <c r="K1048" s="14" t="s">
        <v>22</v>
      </c>
      <c r="L1048" s="15">
        <v>43922</v>
      </c>
      <c r="M1048" s="15">
        <v>43951</v>
      </c>
      <c r="N1048" s="16">
        <f t="shared" si="84"/>
        <v>52.466666666666669</v>
      </c>
      <c r="O1048" s="16">
        <f t="shared" si="85"/>
        <v>29.616666666666667</v>
      </c>
      <c r="Q1048" s="16">
        <f>J1048/H1048</f>
        <v>40</v>
      </c>
      <c r="R1048" s="16">
        <f>3.1415*(H1048/2)^2*J1048</f>
        <v>15.522336358467129</v>
      </c>
      <c r="S1048" s="16">
        <f t="shared" si="72"/>
        <v>3.0949746210460938</v>
      </c>
    </row>
    <row r="1049" spans="1:19" x14ac:dyDescent="0.45">
      <c r="E1049" s="13" t="s">
        <v>20</v>
      </c>
      <c r="H1049" s="14">
        <f t="shared" si="83"/>
        <v>0.79056941504209477</v>
      </c>
      <c r="J1049" s="6">
        <f t="shared" si="78"/>
        <v>31.622776601683793</v>
      </c>
      <c r="K1049" s="14" t="s">
        <v>22</v>
      </c>
      <c r="L1049" s="15">
        <v>43952</v>
      </c>
      <c r="M1049" s="15">
        <v>43982</v>
      </c>
      <c r="N1049" s="16">
        <f t="shared" si="84"/>
        <v>52.466666666666669</v>
      </c>
      <c r="O1049" s="16">
        <f t="shared" si="85"/>
        <v>29.616666666666667</v>
      </c>
      <c r="Q1049" s="16">
        <f>J1049/H1049</f>
        <v>40</v>
      </c>
      <c r="R1049" s="16">
        <f>3.1415*(H1049/2)^2*J1049</f>
        <v>15.522336358467129</v>
      </c>
      <c r="S1049" s="16">
        <f t="shared" si="72"/>
        <v>3.0949746210460938</v>
      </c>
    </row>
    <row r="1050" spans="1:19" x14ac:dyDescent="0.45">
      <c r="E1050" s="13" t="s">
        <v>20</v>
      </c>
      <c r="H1050" s="14">
        <f t="shared" si="83"/>
        <v>0.79056941504209477</v>
      </c>
      <c r="J1050" s="6">
        <f t="shared" si="78"/>
        <v>31.622776601683793</v>
      </c>
      <c r="K1050" s="14" t="s">
        <v>22</v>
      </c>
      <c r="L1050" s="15">
        <v>43983</v>
      </c>
      <c r="M1050" s="15">
        <v>44012</v>
      </c>
      <c r="N1050" s="16">
        <f t="shared" si="84"/>
        <v>52.466666666666669</v>
      </c>
      <c r="O1050" s="16">
        <f t="shared" si="85"/>
        <v>29.616666666666667</v>
      </c>
      <c r="Q1050" s="16">
        <f>J1050/H1050</f>
        <v>40</v>
      </c>
      <c r="R1050" s="16">
        <f>3.1415*(H1050/2)^2*J1050</f>
        <v>15.522336358467129</v>
      </c>
      <c r="S1050" s="16">
        <f t="shared" si="72"/>
        <v>3.0949746210460938</v>
      </c>
    </row>
    <row r="1051" spans="1:19" x14ac:dyDescent="0.45">
      <c r="E1051" s="13" t="s">
        <v>20</v>
      </c>
      <c r="H1051" s="14">
        <f t="shared" si="83"/>
        <v>0.79056941504209477</v>
      </c>
      <c r="J1051" s="6">
        <f t="shared" si="78"/>
        <v>31.622776601683793</v>
      </c>
      <c r="K1051" s="14" t="s">
        <v>22</v>
      </c>
      <c r="L1051" s="15">
        <v>44013</v>
      </c>
      <c r="M1051" s="15">
        <v>44043</v>
      </c>
      <c r="N1051" s="16">
        <f t="shared" si="84"/>
        <v>52.466666666666669</v>
      </c>
      <c r="O1051" s="16">
        <f t="shared" si="85"/>
        <v>29.616666666666667</v>
      </c>
      <c r="Q1051" s="16">
        <f>J1051/H1051</f>
        <v>40</v>
      </c>
      <c r="R1051" s="16">
        <f>3.1415*(H1051/2)^2*J1051</f>
        <v>15.522336358467129</v>
      </c>
      <c r="S1051" s="16">
        <f t="shared" si="72"/>
        <v>3.0949746210460938</v>
      </c>
    </row>
    <row r="1052" spans="1:19" x14ac:dyDescent="0.45">
      <c r="E1052" s="13" t="s">
        <v>20</v>
      </c>
      <c r="H1052" s="14">
        <f t="shared" si="83"/>
        <v>0.79056941504209477</v>
      </c>
      <c r="J1052" s="6">
        <f t="shared" si="78"/>
        <v>31.622776601683793</v>
      </c>
      <c r="K1052" s="14" t="s">
        <v>22</v>
      </c>
      <c r="L1052" s="15">
        <v>44044</v>
      </c>
      <c r="M1052" s="15">
        <v>44074</v>
      </c>
      <c r="N1052" s="16">
        <f t="shared" si="84"/>
        <v>52.466666666666669</v>
      </c>
      <c r="O1052" s="16">
        <f t="shared" si="85"/>
        <v>29.616666666666667</v>
      </c>
      <c r="Q1052" s="16">
        <f>J1052/H1052</f>
        <v>40</v>
      </c>
      <c r="R1052" s="16">
        <f>3.1415*(H1052/2)^2*J1052</f>
        <v>15.522336358467129</v>
      </c>
      <c r="S1052" s="16">
        <f t="shared" si="72"/>
        <v>3.0949746210460938</v>
      </c>
    </row>
    <row r="1053" spans="1:19" x14ac:dyDescent="0.45">
      <c r="E1053" s="13" t="s">
        <v>20</v>
      </c>
      <c r="H1053" s="14">
        <f t="shared" si="83"/>
        <v>0.79056941504209477</v>
      </c>
      <c r="J1053" s="6">
        <f t="shared" si="78"/>
        <v>31.622776601683793</v>
      </c>
      <c r="K1053" s="14" t="s">
        <v>22</v>
      </c>
      <c r="L1053" s="15">
        <v>44075</v>
      </c>
      <c r="M1053" s="15">
        <v>44104</v>
      </c>
      <c r="N1053" s="16">
        <f t="shared" si="84"/>
        <v>52.466666666666669</v>
      </c>
      <c r="O1053" s="16">
        <f t="shared" si="85"/>
        <v>29.616666666666667</v>
      </c>
      <c r="Q1053" s="16">
        <f>J1053/H1053</f>
        <v>40</v>
      </c>
      <c r="R1053" s="16">
        <f>3.1415*(H1053/2)^2*J1053</f>
        <v>15.522336358467129</v>
      </c>
      <c r="S1053" s="16">
        <f t="shared" si="72"/>
        <v>3.0949746210460938</v>
      </c>
    </row>
    <row r="1054" spans="1:19" x14ac:dyDescent="0.45">
      <c r="E1054" s="13" t="s">
        <v>20</v>
      </c>
      <c r="H1054" s="14">
        <f t="shared" si="83"/>
        <v>0.79056941504209477</v>
      </c>
      <c r="J1054" s="6">
        <f t="shared" si="78"/>
        <v>31.622776601683793</v>
      </c>
      <c r="K1054" s="14" t="s">
        <v>22</v>
      </c>
      <c r="L1054" s="15">
        <v>43739</v>
      </c>
      <c r="M1054" s="15">
        <v>43769</v>
      </c>
      <c r="N1054" s="16">
        <f>52+23/60</f>
        <v>52.383333333333333</v>
      </c>
      <c r="O1054" s="16">
        <f>29+41/60</f>
        <v>29.683333333333334</v>
      </c>
      <c r="Q1054" s="16">
        <f>J1054/H1054</f>
        <v>40</v>
      </c>
      <c r="R1054" s="16">
        <f>3.1415*(H1054/2)^2*J1054</f>
        <v>15.522336358467129</v>
      </c>
      <c r="S1054" s="16">
        <f t="shared" si="72"/>
        <v>3.0949746210460938</v>
      </c>
    </row>
    <row r="1055" spans="1:19" x14ac:dyDescent="0.45">
      <c r="E1055" s="13" t="s">
        <v>20</v>
      </c>
      <c r="H1055" s="14">
        <f t="shared" si="83"/>
        <v>0.79056941504209477</v>
      </c>
      <c r="J1055" s="6">
        <f t="shared" si="78"/>
        <v>31.622776601683793</v>
      </c>
      <c r="K1055" s="14" t="s">
        <v>22</v>
      </c>
      <c r="L1055" s="15">
        <v>43770</v>
      </c>
      <c r="M1055" s="15">
        <v>43799</v>
      </c>
      <c r="N1055" s="16">
        <f t="shared" ref="N1055:N1065" si="86">52+23/60</f>
        <v>52.383333333333333</v>
      </c>
      <c r="O1055" s="16">
        <f t="shared" ref="O1055:O1065" si="87">29+41/60</f>
        <v>29.683333333333334</v>
      </c>
      <c r="Q1055" s="16">
        <f>J1055/H1055</f>
        <v>40</v>
      </c>
      <c r="R1055" s="16">
        <f>3.1415*(H1055/2)^2*J1055</f>
        <v>15.522336358467129</v>
      </c>
      <c r="S1055" s="16">
        <f t="shared" si="72"/>
        <v>3.0949746210460938</v>
      </c>
    </row>
    <row r="1056" spans="1:19" x14ac:dyDescent="0.45">
      <c r="E1056" s="13" t="s">
        <v>20</v>
      </c>
      <c r="H1056" s="14">
        <f t="shared" si="83"/>
        <v>0.79056941504209477</v>
      </c>
      <c r="J1056" s="6">
        <f t="shared" si="78"/>
        <v>31.622776601683793</v>
      </c>
      <c r="K1056" s="14" t="s">
        <v>22</v>
      </c>
      <c r="L1056" s="15">
        <v>43800</v>
      </c>
      <c r="M1056" s="15">
        <v>43830</v>
      </c>
      <c r="N1056" s="16">
        <f t="shared" si="86"/>
        <v>52.383333333333333</v>
      </c>
      <c r="O1056" s="16">
        <f t="shared" si="87"/>
        <v>29.683333333333334</v>
      </c>
      <c r="Q1056" s="16">
        <f>J1056/H1056</f>
        <v>40</v>
      </c>
      <c r="R1056" s="16">
        <f>3.1415*(H1056/2)^2*J1056</f>
        <v>15.522336358467129</v>
      </c>
      <c r="S1056" s="16">
        <f t="shared" si="72"/>
        <v>3.0949746210460938</v>
      </c>
    </row>
    <row r="1057" spans="1:19" x14ac:dyDescent="0.45">
      <c r="E1057" s="13" t="s">
        <v>20</v>
      </c>
      <c r="H1057" s="14">
        <f t="shared" si="83"/>
        <v>0.79056941504209477</v>
      </c>
      <c r="J1057" s="6">
        <f t="shared" si="78"/>
        <v>31.622776601683793</v>
      </c>
      <c r="K1057" s="14" t="s">
        <v>22</v>
      </c>
      <c r="L1057" s="15">
        <v>43831</v>
      </c>
      <c r="M1057" s="15">
        <v>43861</v>
      </c>
      <c r="N1057" s="16">
        <f t="shared" si="86"/>
        <v>52.383333333333333</v>
      </c>
      <c r="O1057" s="16">
        <f t="shared" si="87"/>
        <v>29.683333333333334</v>
      </c>
      <c r="Q1057" s="16">
        <f>J1057/H1057</f>
        <v>40</v>
      </c>
      <c r="R1057" s="16">
        <f>3.1415*(H1057/2)^2*J1057</f>
        <v>15.522336358467129</v>
      </c>
      <c r="S1057" s="16">
        <f t="shared" si="72"/>
        <v>3.0949746210460938</v>
      </c>
    </row>
    <row r="1058" spans="1:19" x14ac:dyDescent="0.45">
      <c r="E1058" s="13" t="s">
        <v>20</v>
      </c>
      <c r="H1058" s="14">
        <f t="shared" si="83"/>
        <v>0.79056941504209477</v>
      </c>
      <c r="J1058" s="6">
        <f t="shared" si="78"/>
        <v>31.622776601683793</v>
      </c>
      <c r="K1058" s="14" t="s">
        <v>22</v>
      </c>
      <c r="L1058" s="15">
        <v>43862</v>
      </c>
      <c r="M1058" s="15">
        <v>43890</v>
      </c>
      <c r="N1058" s="16">
        <f t="shared" si="86"/>
        <v>52.383333333333333</v>
      </c>
      <c r="O1058" s="16">
        <f t="shared" si="87"/>
        <v>29.683333333333334</v>
      </c>
      <c r="Q1058" s="16">
        <f>J1058/H1058</f>
        <v>40</v>
      </c>
      <c r="R1058" s="16">
        <f>3.1415*(H1058/2)^2*J1058</f>
        <v>15.522336358467129</v>
      </c>
      <c r="S1058" s="16">
        <f t="shared" si="72"/>
        <v>3.0949746210460938</v>
      </c>
    </row>
    <row r="1059" spans="1:19" x14ac:dyDescent="0.45">
      <c r="E1059" s="13" t="s">
        <v>20</v>
      </c>
      <c r="H1059" s="14">
        <f t="shared" si="83"/>
        <v>0.79056941504209477</v>
      </c>
      <c r="J1059" s="6">
        <f t="shared" si="78"/>
        <v>31.622776601683793</v>
      </c>
      <c r="K1059" s="14" t="s">
        <v>22</v>
      </c>
      <c r="L1059" s="15">
        <v>43891</v>
      </c>
      <c r="M1059" s="15">
        <v>43921</v>
      </c>
      <c r="N1059" s="16">
        <f t="shared" si="86"/>
        <v>52.383333333333333</v>
      </c>
      <c r="O1059" s="16">
        <f t="shared" si="87"/>
        <v>29.683333333333334</v>
      </c>
      <c r="Q1059" s="16">
        <f>J1059/H1059</f>
        <v>40</v>
      </c>
      <c r="R1059" s="16">
        <f>3.1415*(H1059/2)^2*J1059</f>
        <v>15.522336358467129</v>
      </c>
      <c r="S1059" s="16">
        <f t="shared" si="72"/>
        <v>3.0949746210460938</v>
      </c>
    </row>
    <row r="1060" spans="1:19" x14ac:dyDescent="0.45">
      <c r="E1060" s="13" t="s">
        <v>20</v>
      </c>
      <c r="H1060" s="14">
        <f t="shared" si="83"/>
        <v>0.79056941504209477</v>
      </c>
      <c r="J1060" s="6">
        <f t="shared" si="78"/>
        <v>31.622776601683793</v>
      </c>
      <c r="K1060" s="14" t="s">
        <v>22</v>
      </c>
      <c r="L1060" s="15">
        <v>43922</v>
      </c>
      <c r="M1060" s="15">
        <v>43951</v>
      </c>
      <c r="N1060" s="16">
        <f t="shared" si="86"/>
        <v>52.383333333333333</v>
      </c>
      <c r="O1060" s="16">
        <f t="shared" si="87"/>
        <v>29.683333333333334</v>
      </c>
      <c r="Q1060" s="16">
        <f>J1060/H1060</f>
        <v>40</v>
      </c>
      <c r="R1060" s="16">
        <f>3.1415*(H1060/2)^2*J1060</f>
        <v>15.522336358467129</v>
      </c>
      <c r="S1060" s="16">
        <f t="shared" si="72"/>
        <v>3.0949746210460938</v>
      </c>
    </row>
    <row r="1061" spans="1:19" x14ac:dyDescent="0.45">
      <c r="E1061" s="13" t="s">
        <v>20</v>
      </c>
      <c r="H1061" s="14">
        <f t="shared" si="83"/>
        <v>0.79056941504209477</v>
      </c>
      <c r="J1061" s="6">
        <f t="shared" si="78"/>
        <v>31.622776601683793</v>
      </c>
      <c r="K1061" s="14" t="s">
        <v>22</v>
      </c>
      <c r="L1061" s="15">
        <v>43952</v>
      </c>
      <c r="M1061" s="15">
        <v>43982</v>
      </c>
      <c r="N1061" s="16">
        <f t="shared" si="86"/>
        <v>52.383333333333333</v>
      </c>
      <c r="O1061" s="16">
        <f t="shared" si="87"/>
        <v>29.683333333333334</v>
      </c>
      <c r="Q1061" s="16">
        <f>J1061/H1061</f>
        <v>40</v>
      </c>
      <c r="R1061" s="16">
        <f>3.1415*(H1061/2)^2*J1061</f>
        <v>15.522336358467129</v>
      </c>
      <c r="S1061" s="16">
        <f t="shared" si="72"/>
        <v>3.0949746210460938</v>
      </c>
    </row>
    <row r="1062" spans="1:19" x14ac:dyDescent="0.45">
      <c r="E1062" s="13" t="s">
        <v>20</v>
      </c>
      <c r="H1062" s="14">
        <f t="shared" si="83"/>
        <v>0.79056941504209477</v>
      </c>
      <c r="J1062" s="6">
        <f t="shared" si="78"/>
        <v>31.622776601683793</v>
      </c>
      <c r="K1062" s="14" t="s">
        <v>22</v>
      </c>
      <c r="L1062" s="15">
        <v>43983</v>
      </c>
      <c r="M1062" s="15">
        <v>44012</v>
      </c>
      <c r="N1062" s="16">
        <f t="shared" si="86"/>
        <v>52.383333333333333</v>
      </c>
      <c r="O1062" s="16">
        <f t="shared" si="87"/>
        <v>29.683333333333334</v>
      </c>
      <c r="Q1062" s="16">
        <f>J1062/H1062</f>
        <v>40</v>
      </c>
      <c r="R1062" s="16">
        <f>3.1415*(H1062/2)^2*J1062</f>
        <v>15.522336358467129</v>
      </c>
      <c r="S1062" s="16">
        <f t="shared" si="72"/>
        <v>3.0949746210460938</v>
      </c>
    </row>
    <row r="1063" spans="1:19" x14ac:dyDescent="0.45">
      <c r="E1063" s="13" t="s">
        <v>20</v>
      </c>
      <c r="H1063" s="14">
        <f t="shared" si="83"/>
        <v>0.79056941504209477</v>
      </c>
      <c r="J1063" s="6">
        <f t="shared" si="78"/>
        <v>31.622776601683793</v>
      </c>
      <c r="K1063" s="14" t="s">
        <v>22</v>
      </c>
      <c r="L1063" s="15">
        <v>44013</v>
      </c>
      <c r="M1063" s="15">
        <v>44043</v>
      </c>
      <c r="N1063" s="16">
        <f t="shared" si="86"/>
        <v>52.383333333333333</v>
      </c>
      <c r="O1063" s="16">
        <f t="shared" si="87"/>
        <v>29.683333333333334</v>
      </c>
      <c r="Q1063" s="16">
        <f>J1063/H1063</f>
        <v>40</v>
      </c>
      <c r="R1063" s="16">
        <f>3.1415*(H1063/2)^2*J1063</f>
        <v>15.522336358467129</v>
      </c>
      <c r="S1063" s="16">
        <f t="shared" si="72"/>
        <v>3.0949746210460938</v>
      </c>
    </row>
    <row r="1064" spans="1:19" x14ac:dyDescent="0.45">
      <c r="E1064" s="13" t="s">
        <v>20</v>
      </c>
      <c r="H1064" s="14">
        <f t="shared" si="83"/>
        <v>0.79056941504209477</v>
      </c>
      <c r="J1064" s="6">
        <f t="shared" si="78"/>
        <v>31.622776601683793</v>
      </c>
      <c r="K1064" s="14" t="s">
        <v>22</v>
      </c>
      <c r="L1064" s="15">
        <v>44044</v>
      </c>
      <c r="M1064" s="15">
        <v>44074</v>
      </c>
      <c r="N1064" s="16">
        <f t="shared" si="86"/>
        <v>52.383333333333333</v>
      </c>
      <c r="O1064" s="16">
        <f t="shared" si="87"/>
        <v>29.683333333333334</v>
      </c>
      <c r="Q1064" s="16">
        <f>J1064/H1064</f>
        <v>40</v>
      </c>
      <c r="R1064" s="16">
        <f>3.1415*(H1064/2)^2*J1064</f>
        <v>15.522336358467129</v>
      </c>
      <c r="S1064" s="16">
        <f t="shared" si="72"/>
        <v>3.0949746210460938</v>
      </c>
    </row>
    <row r="1065" spans="1:19" x14ac:dyDescent="0.45">
      <c r="E1065" s="13" t="s">
        <v>20</v>
      </c>
      <c r="H1065" s="14">
        <f t="shared" si="83"/>
        <v>0.79056941504209477</v>
      </c>
      <c r="J1065" s="6">
        <f t="shared" si="78"/>
        <v>31.622776601683793</v>
      </c>
      <c r="K1065" s="14" t="s">
        <v>22</v>
      </c>
      <c r="L1065" s="15">
        <v>44075</v>
      </c>
      <c r="M1065" s="15">
        <v>44104</v>
      </c>
      <c r="N1065" s="16">
        <f t="shared" si="86"/>
        <v>52.383333333333333</v>
      </c>
      <c r="O1065" s="16">
        <f t="shared" si="87"/>
        <v>29.683333333333334</v>
      </c>
      <c r="Q1065" s="16">
        <f>J1065/H1065</f>
        <v>40</v>
      </c>
      <c r="R1065" s="16">
        <f>3.1415*(H1065/2)^2*J1065</f>
        <v>15.522336358467129</v>
      </c>
      <c r="S1065" s="16">
        <f t="shared" si="72"/>
        <v>3.0949746210460938</v>
      </c>
    </row>
    <row r="1066" spans="1:19" x14ac:dyDescent="0.45">
      <c r="M1066" s="15"/>
    </row>
    <row r="1067" spans="1:19" x14ac:dyDescent="0.45">
      <c r="A1067" s="12">
        <v>82</v>
      </c>
      <c r="B1067" t="s">
        <v>76</v>
      </c>
      <c r="C1067" s="13">
        <v>2021</v>
      </c>
      <c r="F1067" s="20" t="s">
        <v>20</v>
      </c>
      <c r="G1067" s="42"/>
      <c r="H1067" s="14">
        <f>J1067/40</f>
        <v>15.309310892394862</v>
      </c>
      <c r="I1067" s="14" t="s">
        <v>77</v>
      </c>
      <c r="J1067" s="6">
        <f>SQRT(75*5000)</f>
        <v>612.37243569579448</v>
      </c>
      <c r="K1067" s="14" t="s">
        <v>22</v>
      </c>
      <c r="L1067" s="15">
        <v>42747</v>
      </c>
      <c r="M1067" s="15">
        <v>42754</v>
      </c>
      <c r="N1067" s="16">
        <f>18+32/60</f>
        <v>18.533333333333335</v>
      </c>
      <c r="O1067" s="16">
        <f>54+30/60</f>
        <v>54.5</v>
      </c>
      <c r="Q1067" s="16">
        <f>J1067/H1067</f>
        <v>40</v>
      </c>
      <c r="R1067" s="16">
        <f>3.1415*(H1067/2)^2*J1067</f>
        <v>112720.78164482451</v>
      </c>
      <c r="S1067" s="16">
        <f t="shared" si="72"/>
        <v>59.933925821230645</v>
      </c>
    </row>
    <row r="1068" spans="1:19" x14ac:dyDescent="0.45">
      <c r="F1068" s="20" t="s">
        <v>20</v>
      </c>
      <c r="G1068" s="42"/>
      <c r="H1068" s="14">
        <f t="shared" ref="H1068:H1099" si="88">J1068/40</f>
        <v>15.309310892394862</v>
      </c>
      <c r="J1068" s="6">
        <f t="shared" ref="J1068:J1117" si="89">SQRT(75*5000)</f>
        <v>612.37243569579448</v>
      </c>
      <c r="K1068" s="14" t="s">
        <v>22</v>
      </c>
      <c r="L1068" s="15">
        <v>42768</v>
      </c>
      <c r="M1068" s="15">
        <v>42775</v>
      </c>
      <c r="N1068" s="16">
        <f t="shared" ref="N1068:N1117" si="90">18+32/60</f>
        <v>18.533333333333335</v>
      </c>
      <c r="O1068" s="16">
        <f t="shared" ref="O1068:O1117" si="91">54+30/60</f>
        <v>54.5</v>
      </c>
      <c r="Q1068" s="16">
        <f>J1068/H1068</f>
        <v>40</v>
      </c>
      <c r="R1068" s="16">
        <f>3.1415*(H1068/2)^2*J1068</f>
        <v>112720.78164482451</v>
      </c>
      <c r="S1068" s="16">
        <f t="shared" si="72"/>
        <v>59.933925821230645</v>
      </c>
    </row>
    <row r="1069" spans="1:19" x14ac:dyDescent="0.45">
      <c r="F1069" s="20" t="s">
        <v>20</v>
      </c>
      <c r="G1069" s="42"/>
      <c r="H1069" s="14">
        <f t="shared" si="88"/>
        <v>15.309310892394862</v>
      </c>
      <c r="J1069" s="6">
        <f t="shared" si="89"/>
        <v>612.37243569579448</v>
      </c>
      <c r="K1069" s="14" t="s">
        <v>22</v>
      </c>
      <c r="L1069" s="15">
        <v>42782</v>
      </c>
      <c r="M1069" s="15">
        <v>42789</v>
      </c>
      <c r="N1069" s="16">
        <f t="shared" si="90"/>
        <v>18.533333333333335</v>
      </c>
      <c r="O1069" s="16">
        <f t="shared" si="91"/>
        <v>54.5</v>
      </c>
      <c r="Q1069" s="16">
        <f>J1069/H1069</f>
        <v>40</v>
      </c>
      <c r="R1069" s="16">
        <f>3.1415*(H1069/2)^2*J1069</f>
        <v>112720.78164482451</v>
      </c>
      <c r="S1069" s="16">
        <f t="shared" si="72"/>
        <v>59.933925821230645</v>
      </c>
    </row>
    <row r="1070" spans="1:19" x14ac:dyDescent="0.45">
      <c r="F1070" s="20" t="s">
        <v>20</v>
      </c>
      <c r="G1070" s="42"/>
      <c r="H1070" s="14">
        <f t="shared" si="88"/>
        <v>15.309310892394862</v>
      </c>
      <c r="J1070" s="6">
        <f t="shared" si="89"/>
        <v>612.37243569579448</v>
      </c>
      <c r="K1070" s="14" t="s">
        <v>22</v>
      </c>
      <c r="L1070" s="15">
        <v>42789</v>
      </c>
      <c r="M1070" s="15">
        <v>42796</v>
      </c>
      <c r="N1070" s="16">
        <f t="shared" si="90"/>
        <v>18.533333333333335</v>
      </c>
      <c r="O1070" s="16">
        <f t="shared" si="91"/>
        <v>54.5</v>
      </c>
      <c r="Q1070" s="16">
        <f>J1070/H1070</f>
        <v>40</v>
      </c>
      <c r="R1070" s="16">
        <f>3.1415*(H1070/2)^2*J1070</f>
        <v>112720.78164482451</v>
      </c>
      <c r="S1070" s="16">
        <f t="shared" si="72"/>
        <v>59.933925821230645</v>
      </c>
    </row>
    <row r="1071" spans="1:19" x14ac:dyDescent="0.45">
      <c r="F1071" s="20" t="s">
        <v>20</v>
      </c>
      <c r="G1071" s="42"/>
      <c r="H1071" s="14">
        <f t="shared" si="88"/>
        <v>15.309310892394862</v>
      </c>
      <c r="J1071" s="6">
        <f t="shared" si="89"/>
        <v>612.37243569579448</v>
      </c>
      <c r="K1071" s="14" t="s">
        <v>22</v>
      </c>
      <c r="L1071" s="15">
        <v>42796</v>
      </c>
      <c r="M1071" s="15">
        <v>42803</v>
      </c>
      <c r="N1071" s="16">
        <f t="shared" si="90"/>
        <v>18.533333333333335</v>
      </c>
      <c r="O1071" s="16">
        <f t="shared" si="91"/>
        <v>54.5</v>
      </c>
      <c r="Q1071" s="16">
        <f>J1071/H1071</f>
        <v>40</v>
      </c>
      <c r="R1071" s="16">
        <f>3.1415*(H1071/2)^2*J1071</f>
        <v>112720.78164482451</v>
      </c>
      <c r="S1071" s="16">
        <f t="shared" si="72"/>
        <v>59.933925821230645</v>
      </c>
    </row>
    <row r="1072" spans="1:19" x14ac:dyDescent="0.45">
      <c r="F1072" s="20" t="s">
        <v>20</v>
      </c>
      <c r="G1072" s="42"/>
      <c r="H1072" s="14">
        <f t="shared" si="88"/>
        <v>15.309310892394862</v>
      </c>
      <c r="J1072" s="6">
        <f t="shared" si="89"/>
        <v>612.37243569579448</v>
      </c>
      <c r="K1072" s="14" t="s">
        <v>22</v>
      </c>
      <c r="L1072" s="15">
        <v>42810</v>
      </c>
      <c r="M1072" s="15">
        <v>42817</v>
      </c>
      <c r="N1072" s="16">
        <f t="shared" si="90"/>
        <v>18.533333333333335</v>
      </c>
      <c r="O1072" s="16">
        <f t="shared" si="91"/>
        <v>54.5</v>
      </c>
      <c r="Q1072" s="16">
        <f>J1072/H1072</f>
        <v>40</v>
      </c>
      <c r="R1072" s="16">
        <f>3.1415*(H1072/2)^2*J1072</f>
        <v>112720.78164482451</v>
      </c>
      <c r="S1072" s="16">
        <f t="shared" si="72"/>
        <v>59.933925821230645</v>
      </c>
    </row>
    <row r="1073" spans="1:19" x14ac:dyDescent="0.45">
      <c r="F1073" s="20" t="s">
        <v>20</v>
      </c>
      <c r="G1073" s="42"/>
      <c r="H1073" s="14">
        <f t="shared" si="88"/>
        <v>15.309310892394862</v>
      </c>
      <c r="J1073" s="6">
        <f t="shared" si="89"/>
        <v>612.37243569579448</v>
      </c>
      <c r="K1073" s="14" t="s">
        <v>22</v>
      </c>
      <c r="L1073" s="15">
        <v>42817</v>
      </c>
      <c r="M1073" s="15">
        <v>42824</v>
      </c>
      <c r="N1073" s="16">
        <f t="shared" si="90"/>
        <v>18.533333333333335</v>
      </c>
      <c r="O1073" s="16">
        <f t="shared" si="91"/>
        <v>54.5</v>
      </c>
      <c r="Q1073" s="16">
        <f>J1073/H1073</f>
        <v>40</v>
      </c>
      <c r="R1073" s="16">
        <f>3.1415*(H1073/2)^2*J1073</f>
        <v>112720.78164482451</v>
      </c>
      <c r="S1073" s="16">
        <f t="shared" ref="S1073:S1104" si="92">2 * (R1073*3/(4*3.1415))^(1/3)</f>
        <v>59.933925821230645</v>
      </c>
    </row>
    <row r="1074" spans="1:19" x14ac:dyDescent="0.45">
      <c r="F1074" s="20" t="s">
        <v>20</v>
      </c>
      <c r="G1074" s="42"/>
      <c r="H1074" s="14">
        <f t="shared" si="88"/>
        <v>15.309310892394862</v>
      </c>
      <c r="J1074" s="6">
        <f t="shared" si="89"/>
        <v>612.37243569579448</v>
      </c>
      <c r="K1074" s="14" t="s">
        <v>22</v>
      </c>
      <c r="L1074" s="15">
        <v>42838</v>
      </c>
      <c r="M1074" s="15">
        <v>42845</v>
      </c>
      <c r="N1074" s="16">
        <f t="shared" si="90"/>
        <v>18.533333333333335</v>
      </c>
      <c r="O1074" s="16">
        <f t="shared" si="91"/>
        <v>54.5</v>
      </c>
      <c r="Q1074" s="16">
        <f>J1074/H1074</f>
        <v>40</v>
      </c>
      <c r="R1074" s="16">
        <f>3.1415*(H1074/2)^2*J1074</f>
        <v>112720.78164482451</v>
      </c>
      <c r="S1074" s="16">
        <f t="shared" si="92"/>
        <v>59.933925821230645</v>
      </c>
    </row>
    <row r="1075" spans="1:19" x14ac:dyDescent="0.45">
      <c r="F1075" s="20" t="s">
        <v>20</v>
      </c>
      <c r="G1075" s="42"/>
      <c r="H1075" s="14">
        <f t="shared" si="88"/>
        <v>15.309310892394862</v>
      </c>
      <c r="J1075" s="6">
        <f t="shared" si="89"/>
        <v>612.37243569579448</v>
      </c>
      <c r="K1075" s="14" t="s">
        <v>22</v>
      </c>
      <c r="L1075" s="15">
        <v>42845</v>
      </c>
      <c r="M1075" s="15">
        <v>42852</v>
      </c>
      <c r="N1075" s="16">
        <f t="shared" si="90"/>
        <v>18.533333333333335</v>
      </c>
      <c r="O1075" s="16">
        <f t="shared" si="91"/>
        <v>54.5</v>
      </c>
      <c r="Q1075" s="16">
        <f>J1075/H1075</f>
        <v>40</v>
      </c>
      <c r="R1075" s="16">
        <f>3.1415*(H1075/2)^2*J1075</f>
        <v>112720.78164482451</v>
      </c>
      <c r="S1075" s="16">
        <f t="shared" si="92"/>
        <v>59.933925821230645</v>
      </c>
    </row>
    <row r="1076" spans="1:19" x14ac:dyDescent="0.45">
      <c r="F1076" s="20" t="s">
        <v>20</v>
      </c>
      <c r="G1076" s="42"/>
      <c r="H1076" s="14">
        <f t="shared" si="88"/>
        <v>15.309310892394862</v>
      </c>
      <c r="J1076" s="6">
        <f t="shared" si="89"/>
        <v>612.37243569579448</v>
      </c>
      <c r="K1076" s="14" t="s">
        <v>22</v>
      </c>
      <c r="L1076" s="15">
        <v>42852</v>
      </c>
      <c r="M1076" s="15">
        <v>42830</v>
      </c>
      <c r="N1076" s="16">
        <f t="shared" si="90"/>
        <v>18.533333333333335</v>
      </c>
      <c r="O1076" s="16">
        <f t="shared" si="91"/>
        <v>54.5</v>
      </c>
      <c r="Q1076" s="16">
        <f>J1076/H1076</f>
        <v>40</v>
      </c>
      <c r="R1076" s="16">
        <f>3.1415*(H1076/2)^2*J1076</f>
        <v>112720.78164482451</v>
      </c>
      <c r="S1076" s="16">
        <f t="shared" si="92"/>
        <v>59.933925821230645</v>
      </c>
    </row>
    <row r="1077" spans="1:19" x14ac:dyDescent="0.45">
      <c r="F1077" s="20" t="s">
        <v>20</v>
      </c>
      <c r="G1077" s="42"/>
      <c r="H1077" s="14">
        <f t="shared" si="88"/>
        <v>15.309310892394862</v>
      </c>
      <c r="J1077" s="6">
        <f t="shared" si="89"/>
        <v>612.37243569579448</v>
      </c>
      <c r="K1077" s="14" t="s">
        <v>22</v>
      </c>
      <c r="L1077" s="15">
        <v>42859</v>
      </c>
      <c r="M1077" s="15">
        <v>42866</v>
      </c>
      <c r="N1077" s="16">
        <f t="shared" si="90"/>
        <v>18.533333333333335</v>
      </c>
      <c r="O1077" s="16">
        <f t="shared" si="91"/>
        <v>54.5</v>
      </c>
      <c r="Q1077" s="16">
        <f>J1077/H1077</f>
        <v>40</v>
      </c>
      <c r="R1077" s="16">
        <f>3.1415*(H1077/2)^2*J1077</f>
        <v>112720.78164482451</v>
      </c>
      <c r="S1077" s="16">
        <f t="shared" si="92"/>
        <v>59.933925821230645</v>
      </c>
    </row>
    <row r="1078" spans="1:19" x14ac:dyDescent="0.45">
      <c r="F1078" s="20" t="s">
        <v>20</v>
      </c>
      <c r="G1078" s="42"/>
      <c r="H1078" s="14">
        <f t="shared" si="88"/>
        <v>15.309310892394862</v>
      </c>
      <c r="J1078" s="6">
        <f t="shared" si="89"/>
        <v>612.37243569579448</v>
      </c>
      <c r="K1078" s="14" t="s">
        <v>22</v>
      </c>
      <c r="L1078" s="15">
        <v>42887</v>
      </c>
      <c r="M1078" s="15">
        <v>42894</v>
      </c>
      <c r="N1078" s="16">
        <f t="shared" si="90"/>
        <v>18.533333333333335</v>
      </c>
      <c r="O1078" s="16">
        <f t="shared" si="91"/>
        <v>54.5</v>
      </c>
      <c r="Q1078" s="16">
        <f>J1078/H1078</f>
        <v>40</v>
      </c>
      <c r="R1078" s="16">
        <f>3.1415*(H1078/2)^2*J1078</f>
        <v>112720.78164482451</v>
      </c>
      <c r="S1078" s="16">
        <f t="shared" si="92"/>
        <v>59.933925821230645</v>
      </c>
    </row>
    <row r="1079" spans="1:19" x14ac:dyDescent="0.45">
      <c r="F1079" s="20" t="s">
        <v>20</v>
      </c>
      <c r="G1079" s="42"/>
      <c r="H1079" s="14">
        <f t="shared" si="88"/>
        <v>15.309310892394862</v>
      </c>
      <c r="J1079" s="6">
        <f t="shared" si="89"/>
        <v>612.37243569579448</v>
      </c>
      <c r="K1079" s="14" t="s">
        <v>22</v>
      </c>
      <c r="L1079" s="15">
        <v>42894</v>
      </c>
      <c r="M1079" s="15">
        <v>42901</v>
      </c>
      <c r="N1079" s="16">
        <f t="shared" si="90"/>
        <v>18.533333333333335</v>
      </c>
      <c r="O1079" s="16">
        <f t="shared" si="91"/>
        <v>54.5</v>
      </c>
      <c r="Q1079" s="16">
        <f>J1079/H1079</f>
        <v>40</v>
      </c>
      <c r="R1079" s="16">
        <f>3.1415*(H1079/2)^2*J1079</f>
        <v>112720.78164482451</v>
      </c>
      <c r="S1079" s="16">
        <f t="shared" si="92"/>
        <v>59.933925821230645</v>
      </c>
    </row>
    <row r="1080" spans="1:19" x14ac:dyDescent="0.45">
      <c r="F1080" s="20" t="s">
        <v>20</v>
      </c>
      <c r="G1080" s="42"/>
      <c r="H1080" s="14">
        <f t="shared" si="88"/>
        <v>15.309310892394862</v>
      </c>
      <c r="J1080" s="6">
        <f t="shared" si="89"/>
        <v>612.37243569579448</v>
      </c>
      <c r="K1080" s="14" t="s">
        <v>22</v>
      </c>
      <c r="L1080" s="15">
        <v>42901</v>
      </c>
      <c r="M1080" s="15">
        <v>42915</v>
      </c>
      <c r="N1080" s="16">
        <f t="shared" si="90"/>
        <v>18.533333333333335</v>
      </c>
      <c r="O1080" s="16">
        <f t="shared" si="91"/>
        <v>54.5</v>
      </c>
      <c r="Q1080" s="16">
        <f>J1080/H1080</f>
        <v>40</v>
      </c>
      <c r="R1080" s="16">
        <f>3.1415*(H1080/2)^2*J1080</f>
        <v>112720.78164482451</v>
      </c>
      <c r="S1080" s="16">
        <f t="shared" si="92"/>
        <v>59.933925821230645</v>
      </c>
    </row>
    <row r="1081" spans="1:19" x14ac:dyDescent="0.45">
      <c r="F1081" s="20" t="s">
        <v>20</v>
      </c>
      <c r="G1081" s="42"/>
      <c r="H1081" s="14">
        <f t="shared" si="88"/>
        <v>15.309310892394862</v>
      </c>
      <c r="J1081" s="6">
        <f t="shared" si="89"/>
        <v>612.37243569579448</v>
      </c>
      <c r="K1081" s="14" t="s">
        <v>22</v>
      </c>
      <c r="L1081" s="15">
        <v>42922</v>
      </c>
      <c r="M1081" s="15">
        <v>42929</v>
      </c>
      <c r="N1081" s="16">
        <f t="shared" si="90"/>
        <v>18.533333333333335</v>
      </c>
      <c r="O1081" s="16">
        <f t="shared" si="91"/>
        <v>54.5</v>
      </c>
      <c r="Q1081" s="16">
        <f>J1081/H1081</f>
        <v>40</v>
      </c>
      <c r="R1081" s="16">
        <f>3.1415*(H1081/2)^2*J1081</f>
        <v>112720.78164482451</v>
      </c>
      <c r="S1081" s="16">
        <f t="shared" si="92"/>
        <v>59.933925821230645</v>
      </c>
    </row>
    <row r="1082" spans="1:19" x14ac:dyDescent="0.45">
      <c r="F1082" s="20" t="s">
        <v>20</v>
      </c>
      <c r="G1082" s="42"/>
      <c r="H1082" s="14">
        <f t="shared" si="88"/>
        <v>15.309310892394862</v>
      </c>
      <c r="J1082" s="6">
        <f t="shared" si="89"/>
        <v>612.37243569579448</v>
      </c>
      <c r="K1082" s="14" t="s">
        <v>22</v>
      </c>
      <c r="L1082" s="15">
        <v>42936</v>
      </c>
      <c r="M1082" s="15">
        <v>42943</v>
      </c>
      <c r="N1082" s="16">
        <f t="shared" si="90"/>
        <v>18.533333333333335</v>
      </c>
      <c r="O1082" s="16">
        <f t="shared" si="91"/>
        <v>54.5</v>
      </c>
      <c r="Q1082" s="16">
        <f>J1082/H1082</f>
        <v>40</v>
      </c>
      <c r="R1082" s="16">
        <f>3.1415*(H1082/2)^2*J1082</f>
        <v>112720.78164482451</v>
      </c>
      <c r="S1082" s="16">
        <f t="shared" si="92"/>
        <v>59.933925821230645</v>
      </c>
    </row>
    <row r="1083" spans="1:19" x14ac:dyDescent="0.45">
      <c r="F1083" s="20" t="s">
        <v>20</v>
      </c>
      <c r="G1083" s="42"/>
      <c r="H1083" s="14">
        <f t="shared" si="88"/>
        <v>15.309310892394862</v>
      </c>
      <c r="J1083" s="6">
        <f t="shared" si="89"/>
        <v>612.37243569579448</v>
      </c>
      <c r="K1083" s="14" t="s">
        <v>22</v>
      </c>
      <c r="L1083" s="15">
        <v>42943</v>
      </c>
      <c r="M1083" s="15">
        <v>42950</v>
      </c>
      <c r="N1083" s="16">
        <f t="shared" si="90"/>
        <v>18.533333333333335</v>
      </c>
      <c r="O1083" s="16">
        <f t="shared" si="91"/>
        <v>54.5</v>
      </c>
      <c r="Q1083" s="16">
        <f>J1083/H1083</f>
        <v>40</v>
      </c>
      <c r="R1083" s="16">
        <f>3.1415*(H1083/2)^2*J1083</f>
        <v>112720.78164482451</v>
      </c>
      <c r="S1083" s="16">
        <f t="shared" si="92"/>
        <v>59.933925821230645</v>
      </c>
    </row>
    <row r="1084" spans="1:19" x14ac:dyDescent="0.45">
      <c r="F1084" s="20"/>
      <c r="G1084" s="42"/>
      <c r="M1084" s="15"/>
    </row>
    <row r="1085" spans="1:19" x14ac:dyDescent="0.45">
      <c r="A1085" s="12">
        <v>83</v>
      </c>
      <c r="B1085" t="s">
        <v>76</v>
      </c>
      <c r="C1085" s="13">
        <v>2021</v>
      </c>
      <c r="E1085" s="13" t="s">
        <v>20</v>
      </c>
      <c r="F1085" s="20"/>
      <c r="G1085" s="42"/>
      <c r="H1085" s="14">
        <f t="shared" si="88"/>
        <v>15.309310892394862</v>
      </c>
      <c r="J1085" s="6">
        <f t="shared" si="89"/>
        <v>612.37243569579448</v>
      </c>
      <c r="K1085" s="14" t="s">
        <v>22</v>
      </c>
      <c r="L1085" s="15">
        <v>43081</v>
      </c>
      <c r="M1085" s="15">
        <v>43083</v>
      </c>
      <c r="N1085" s="16">
        <f t="shared" si="90"/>
        <v>18.533333333333335</v>
      </c>
      <c r="O1085" s="16">
        <f t="shared" si="91"/>
        <v>54.5</v>
      </c>
      <c r="Q1085" s="16">
        <f>J1085/H1085</f>
        <v>40</v>
      </c>
      <c r="R1085" s="16">
        <f>3.1415*(H1085/2)^2*J1085</f>
        <v>112720.78164482451</v>
      </c>
      <c r="S1085" s="16">
        <f t="shared" si="92"/>
        <v>59.933925821230645</v>
      </c>
    </row>
    <row r="1086" spans="1:19" x14ac:dyDescent="0.45">
      <c r="E1086" s="13" t="s">
        <v>20</v>
      </c>
      <c r="F1086" s="20"/>
      <c r="G1086" s="42"/>
      <c r="H1086" s="14">
        <f t="shared" si="88"/>
        <v>15.309310892394862</v>
      </c>
      <c r="J1086" s="6">
        <f t="shared" si="89"/>
        <v>612.37243569579448</v>
      </c>
      <c r="K1086" s="14" t="s">
        <v>22</v>
      </c>
      <c r="L1086" s="15">
        <v>43104</v>
      </c>
      <c r="M1086" s="15">
        <v>43107</v>
      </c>
      <c r="N1086" s="16">
        <f t="shared" si="90"/>
        <v>18.533333333333335</v>
      </c>
      <c r="O1086" s="16">
        <f t="shared" si="91"/>
        <v>54.5</v>
      </c>
      <c r="Q1086" s="16">
        <f>J1086/H1086</f>
        <v>40</v>
      </c>
      <c r="R1086" s="16">
        <f>3.1415*(H1086/2)^2*J1086</f>
        <v>112720.78164482451</v>
      </c>
      <c r="S1086" s="16">
        <f t="shared" si="92"/>
        <v>59.933925821230645</v>
      </c>
    </row>
    <row r="1087" spans="1:19" x14ac:dyDescent="0.45">
      <c r="E1087" s="13" t="s">
        <v>20</v>
      </c>
      <c r="F1087" s="20"/>
      <c r="G1087" s="42"/>
      <c r="H1087" s="14">
        <f t="shared" si="88"/>
        <v>15.309310892394862</v>
      </c>
      <c r="J1087" s="6">
        <f t="shared" si="89"/>
        <v>612.37243569579448</v>
      </c>
      <c r="K1087" s="14" t="s">
        <v>22</v>
      </c>
      <c r="L1087" s="15">
        <v>43115</v>
      </c>
      <c r="M1087" s="15">
        <v>43122</v>
      </c>
      <c r="N1087" s="16">
        <f t="shared" si="90"/>
        <v>18.533333333333335</v>
      </c>
      <c r="O1087" s="16">
        <f t="shared" si="91"/>
        <v>54.5</v>
      </c>
      <c r="Q1087" s="16">
        <f>J1087/H1087</f>
        <v>40</v>
      </c>
      <c r="R1087" s="16">
        <f>3.1415*(H1087/2)^2*J1087</f>
        <v>112720.78164482451</v>
      </c>
      <c r="S1087" s="16">
        <f t="shared" si="92"/>
        <v>59.933925821230645</v>
      </c>
    </row>
    <row r="1088" spans="1:19" x14ac:dyDescent="0.45">
      <c r="E1088" s="13" t="s">
        <v>20</v>
      </c>
      <c r="F1088" s="20"/>
      <c r="G1088" s="42"/>
      <c r="H1088" s="14">
        <f t="shared" si="88"/>
        <v>15.309310892394862</v>
      </c>
      <c r="J1088" s="6">
        <f t="shared" si="89"/>
        <v>612.37243569579448</v>
      </c>
      <c r="K1088" s="14" t="s">
        <v>22</v>
      </c>
      <c r="L1088" s="15">
        <v>43154</v>
      </c>
      <c r="M1088" s="15">
        <v>43161</v>
      </c>
      <c r="N1088" s="16">
        <f t="shared" si="90"/>
        <v>18.533333333333335</v>
      </c>
      <c r="O1088" s="16">
        <f t="shared" si="91"/>
        <v>54.5</v>
      </c>
      <c r="Q1088" s="16">
        <f>J1088/H1088</f>
        <v>40</v>
      </c>
      <c r="R1088" s="16">
        <f>3.1415*(H1088/2)^2*J1088</f>
        <v>112720.78164482451</v>
      </c>
      <c r="S1088" s="16">
        <f t="shared" si="92"/>
        <v>59.933925821230645</v>
      </c>
    </row>
    <row r="1089" spans="1:19" x14ac:dyDescent="0.45">
      <c r="E1089" s="13" t="s">
        <v>20</v>
      </c>
      <c r="F1089" s="20"/>
      <c r="G1089" s="42"/>
      <c r="H1089" s="14">
        <f t="shared" si="88"/>
        <v>15.309310892394862</v>
      </c>
      <c r="J1089" s="6">
        <f t="shared" si="89"/>
        <v>612.37243569579448</v>
      </c>
      <c r="K1089" s="14" t="s">
        <v>22</v>
      </c>
      <c r="L1089" s="15">
        <v>43166</v>
      </c>
      <c r="M1089" s="15">
        <v>43174</v>
      </c>
      <c r="N1089" s="16">
        <f t="shared" si="90"/>
        <v>18.533333333333335</v>
      </c>
      <c r="O1089" s="16">
        <f t="shared" si="91"/>
        <v>54.5</v>
      </c>
      <c r="Q1089" s="16">
        <f>J1089/H1089</f>
        <v>40</v>
      </c>
      <c r="R1089" s="16">
        <f>3.1415*(H1089/2)^2*J1089</f>
        <v>112720.78164482451</v>
      </c>
      <c r="S1089" s="16">
        <f t="shared" si="92"/>
        <v>59.933925821230645</v>
      </c>
    </row>
    <row r="1090" spans="1:19" x14ac:dyDescent="0.45">
      <c r="E1090" s="13" t="s">
        <v>20</v>
      </c>
      <c r="F1090" s="20"/>
      <c r="G1090" s="42"/>
      <c r="H1090" s="14">
        <f t="shared" si="88"/>
        <v>15.309310892394862</v>
      </c>
      <c r="J1090" s="6">
        <f t="shared" si="89"/>
        <v>612.37243569579448</v>
      </c>
      <c r="K1090" s="14" t="s">
        <v>22</v>
      </c>
      <c r="L1090" s="15">
        <v>43213</v>
      </c>
      <c r="M1090" s="15">
        <v>43216</v>
      </c>
      <c r="N1090" s="16">
        <f t="shared" si="90"/>
        <v>18.533333333333335</v>
      </c>
      <c r="O1090" s="16">
        <f t="shared" si="91"/>
        <v>54.5</v>
      </c>
      <c r="Q1090" s="16">
        <f>J1090/H1090</f>
        <v>40</v>
      </c>
      <c r="R1090" s="16">
        <f>3.1415*(H1090/2)^2*J1090</f>
        <v>112720.78164482451</v>
      </c>
      <c r="S1090" s="16">
        <f t="shared" si="92"/>
        <v>59.933925821230645</v>
      </c>
    </row>
    <row r="1091" spans="1:19" x14ac:dyDescent="0.45">
      <c r="E1091" s="13" t="s">
        <v>20</v>
      </c>
      <c r="F1091" s="20"/>
      <c r="G1091" s="42"/>
      <c r="H1091" s="14">
        <f t="shared" si="88"/>
        <v>15.309310892394862</v>
      </c>
      <c r="J1091" s="6">
        <f t="shared" si="89"/>
        <v>612.37243569579448</v>
      </c>
      <c r="K1091" s="14" t="s">
        <v>22</v>
      </c>
      <c r="L1091" s="15">
        <v>43230</v>
      </c>
      <c r="M1091" s="15">
        <v>43232</v>
      </c>
      <c r="N1091" s="16">
        <f t="shared" si="90"/>
        <v>18.533333333333335</v>
      </c>
      <c r="O1091" s="16">
        <f t="shared" si="91"/>
        <v>54.5</v>
      </c>
      <c r="Q1091" s="16">
        <f>J1091/H1091</f>
        <v>40</v>
      </c>
      <c r="R1091" s="16">
        <f>3.1415*(H1091/2)^2*J1091</f>
        <v>112720.78164482451</v>
      </c>
      <c r="S1091" s="16">
        <f t="shared" si="92"/>
        <v>59.933925821230645</v>
      </c>
    </row>
    <row r="1092" spans="1:19" x14ac:dyDescent="0.45">
      <c r="E1092" s="13" t="s">
        <v>20</v>
      </c>
      <c r="F1092" s="20"/>
      <c r="G1092" s="42"/>
      <c r="H1092" s="14">
        <f t="shared" si="88"/>
        <v>15.309310892394862</v>
      </c>
      <c r="J1092" s="6">
        <f t="shared" si="89"/>
        <v>612.37243569579448</v>
      </c>
      <c r="K1092" s="14" t="s">
        <v>22</v>
      </c>
      <c r="L1092" s="15">
        <v>43260</v>
      </c>
      <c r="M1092" s="15">
        <v>43264</v>
      </c>
      <c r="N1092" s="16">
        <f t="shared" si="90"/>
        <v>18.533333333333335</v>
      </c>
      <c r="O1092" s="16">
        <f t="shared" si="91"/>
        <v>54.5</v>
      </c>
      <c r="Q1092" s="16">
        <f>J1092/H1092</f>
        <v>40</v>
      </c>
      <c r="R1092" s="16">
        <f>3.1415*(H1092/2)^2*J1092</f>
        <v>112720.78164482451</v>
      </c>
      <c r="S1092" s="16">
        <f t="shared" si="92"/>
        <v>59.933925821230645</v>
      </c>
    </row>
    <row r="1093" spans="1:19" x14ac:dyDescent="0.45">
      <c r="E1093" s="13" t="s">
        <v>20</v>
      </c>
      <c r="F1093" s="20"/>
      <c r="G1093" s="42"/>
      <c r="H1093" s="14">
        <f t="shared" si="88"/>
        <v>15.309310892394862</v>
      </c>
      <c r="J1093" s="6">
        <f t="shared" si="89"/>
        <v>612.37243569579448</v>
      </c>
      <c r="K1093" s="14" t="s">
        <v>22</v>
      </c>
      <c r="L1093" s="15">
        <v>43273</v>
      </c>
      <c r="M1093" s="15">
        <v>43276</v>
      </c>
      <c r="N1093" s="16">
        <f t="shared" si="90"/>
        <v>18.533333333333335</v>
      </c>
      <c r="O1093" s="16">
        <f t="shared" si="91"/>
        <v>54.5</v>
      </c>
      <c r="Q1093" s="16">
        <f>J1093/H1093</f>
        <v>40</v>
      </c>
      <c r="R1093" s="16">
        <f>3.1415*(H1093/2)^2*J1093</f>
        <v>112720.78164482451</v>
      </c>
      <c r="S1093" s="16">
        <f t="shared" si="92"/>
        <v>59.933925821230645</v>
      </c>
    </row>
    <row r="1094" spans="1:19" x14ac:dyDescent="0.45">
      <c r="E1094" s="13" t="s">
        <v>20</v>
      </c>
      <c r="F1094" s="20"/>
      <c r="G1094" s="42"/>
      <c r="H1094" s="14">
        <f t="shared" si="88"/>
        <v>15.309310892394862</v>
      </c>
      <c r="J1094" s="6">
        <f t="shared" si="89"/>
        <v>612.37243569579448</v>
      </c>
      <c r="K1094" s="14" t="s">
        <v>22</v>
      </c>
      <c r="L1094" s="15">
        <v>43364</v>
      </c>
      <c r="M1094" s="15">
        <v>43365</v>
      </c>
      <c r="N1094" s="16">
        <f t="shared" si="90"/>
        <v>18.533333333333335</v>
      </c>
      <c r="O1094" s="16">
        <f t="shared" si="91"/>
        <v>54.5</v>
      </c>
      <c r="Q1094" s="16">
        <f>J1094/H1094</f>
        <v>40</v>
      </c>
      <c r="R1094" s="16">
        <f>3.1415*(H1094/2)^2*J1094</f>
        <v>112720.78164482451</v>
      </c>
      <c r="S1094" s="16">
        <f t="shared" si="92"/>
        <v>59.933925821230645</v>
      </c>
    </row>
    <row r="1095" spans="1:19" x14ac:dyDescent="0.45">
      <c r="E1095" s="13" t="s">
        <v>20</v>
      </c>
      <c r="F1095" s="20"/>
      <c r="G1095" s="42"/>
      <c r="H1095" s="14">
        <f t="shared" si="88"/>
        <v>15.309310892394862</v>
      </c>
      <c r="J1095" s="6">
        <f t="shared" si="89"/>
        <v>612.37243569579448</v>
      </c>
      <c r="K1095" s="14" t="s">
        <v>22</v>
      </c>
      <c r="L1095" s="15">
        <v>43374</v>
      </c>
      <c r="M1095" s="15">
        <v>43376</v>
      </c>
      <c r="N1095" s="16">
        <f t="shared" si="90"/>
        <v>18.533333333333335</v>
      </c>
      <c r="O1095" s="16">
        <f t="shared" si="91"/>
        <v>54.5</v>
      </c>
      <c r="Q1095" s="16">
        <f>J1095/H1095</f>
        <v>40</v>
      </c>
      <c r="R1095" s="16">
        <f>3.1415*(H1095/2)^2*J1095</f>
        <v>112720.78164482451</v>
      </c>
      <c r="S1095" s="16">
        <f t="shared" si="92"/>
        <v>59.933925821230645</v>
      </c>
    </row>
    <row r="1096" spans="1:19" x14ac:dyDescent="0.45">
      <c r="E1096" s="13" t="s">
        <v>20</v>
      </c>
      <c r="F1096" s="20"/>
      <c r="G1096" s="42"/>
      <c r="H1096" s="14">
        <f t="shared" si="88"/>
        <v>15.309310892394862</v>
      </c>
      <c r="J1096" s="6">
        <f t="shared" si="89"/>
        <v>612.37243569579448</v>
      </c>
      <c r="K1096" s="14" t="s">
        <v>22</v>
      </c>
      <c r="L1096" s="15">
        <v>43379</v>
      </c>
      <c r="M1096" s="15">
        <v>43381</v>
      </c>
      <c r="N1096" s="16">
        <f t="shared" si="90"/>
        <v>18.533333333333335</v>
      </c>
      <c r="O1096" s="16">
        <f t="shared" si="91"/>
        <v>54.5</v>
      </c>
      <c r="Q1096" s="16">
        <f>J1096/H1096</f>
        <v>40</v>
      </c>
      <c r="R1096" s="16">
        <f>3.1415*(H1096/2)^2*J1096</f>
        <v>112720.78164482451</v>
      </c>
      <c r="S1096" s="16">
        <f t="shared" si="92"/>
        <v>59.933925821230645</v>
      </c>
    </row>
    <row r="1097" spans="1:19" x14ac:dyDescent="0.45">
      <c r="E1097" s="13" t="s">
        <v>20</v>
      </c>
      <c r="F1097" s="20"/>
      <c r="G1097" s="42"/>
      <c r="H1097" s="14">
        <f t="shared" si="88"/>
        <v>15.309310892394862</v>
      </c>
      <c r="J1097" s="6">
        <f t="shared" si="89"/>
        <v>612.37243569579448</v>
      </c>
      <c r="K1097" s="14" t="s">
        <v>22</v>
      </c>
      <c r="L1097" s="15">
        <v>43395</v>
      </c>
      <c r="M1097" s="15">
        <v>43397</v>
      </c>
      <c r="N1097" s="16">
        <f t="shared" si="90"/>
        <v>18.533333333333335</v>
      </c>
      <c r="O1097" s="16">
        <f t="shared" si="91"/>
        <v>54.5</v>
      </c>
      <c r="Q1097" s="16">
        <f>J1097/H1097</f>
        <v>40</v>
      </c>
      <c r="R1097" s="16">
        <f>3.1415*(H1097/2)^2*J1097</f>
        <v>112720.78164482451</v>
      </c>
      <c r="S1097" s="16">
        <f t="shared" si="92"/>
        <v>59.933925821230645</v>
      </c>
    </row>
    <row r="1098" spans="1:19" x14ac:dyDescent="0.45">
      <c r="E1098" s="13" t="s">
        <v>20</v>
      </c>
      <c r="F1098" s="20"/>
      <c r="G1098" s="42"/>
      <c r="H1098" s="14">
        <f t="shared" si="88"/>
        <v>15.309310892394862</v>
      </c>
      <c r="J1098" s="6">
        <f t="shared" si="89"/>
        <v>612.37243569579448</v>
      </c>
      <c r="K1098" s="14" t="s">
        <v>22</v>
      </c>
      <c r="L1098" s="15">
        <v>43417</v>
      </c>
      <c r="M1098" s="15">
        <v>43418</v>
      </c>
      <c r="N1098" s="16">
        <f t="shared" si="90"/>
        <v>18.533333333333335</v>
      </c>
      <c r="O1098" s="16">
        <f t="shared" si="91"/>
        <v>54.5</v>
      </c>
      <c r="Q1098" s="16">
        <f>J1098/H1098</f>
        <v>40</v>
      </c>
      <c r="R1098" s="16">
        <f>3.1415*(H1098/2)^2*J1098</f>
        <v>112720.78164482451</v>
      </c>
      <c r="S1098" s="16">
        <f t="shared" si="92"/>
        <v>59.933925821230645</v>
      </c>
    </row>
    <row r="1099" spans="1:19" x14ac:dyDescent="0.45">
      <c r="E1099" s="13" t="s">
        <v>20</v>
      </c>
      <c r="F1099" s="20"/>
      <c r="G1099" s="42"/>
      <c r="H1099" s="14">
        <f t="shared" si="88"/>
        <v>15.309310892394862</v>
      </c>
      <c r="J1099" s="6">
        <f t="shared" si="89"/>
        <v>612.37243569579448</v>
      </c>
      <c r="K1099" s="14" t="s">
        <v>22</v>
      </c>
      <c r="L1099" s="15">
        <v>43436</v>
      </c>
      <c r="M1099" s="15">
        <v>43440</v>
      </c>
      <c r="N1099" s="16">
        <f t="shared" si="90"/>
        <v>18.533333333333335</v>
      </c>
      <c r="O1099" s="16">
        <f t="shared" si="91"/>
        <v>54.5</v>
      </c>
      <c r="Q1099" s="16">
        <f>J1099/H1099</f>
        <v>40</v>
      </c>
      <c r="R1099" s="16">
        <f>3.1415*(H1099/2)^2*J1099</f>
        <v>112720.78164482451</v>
      </c>
      <c r="S1099" s="16">
        <f t="shared" si="92"/>
        <v>59.933925821230645</v>
      </c>
    </row>
    <row r="1100" spans="1:19" x14ac:dyDescent="0.45">
      <c r="F1100" s="20"/>
      <c r="G1100" s="42"/>
      <c r="M1100" s="15"/>
    </row>
    <row r="1101" spans="1:19" x14ac:dyDescent="0.45">
      <c r="A1101" s="12">
        <v>84</v>
      </c>
      <c r="B1101" t="s">
        <v>76</v>
      </c>
      <c r="C1101" s="13">
        <v>2021</v>
      </c>
      <c r="D1101" s="13" t="s">
        <v>20</v>
      </c>
      <c r="F1101" s="20"/>
      <c r="G1101" s="42"/>
      <c r="H1101" s="14">
        <f t="shared" ref="H1101:H1117" si="93">J1101/40</f>
        <v>15.309310892394862</v>
      </c>
      <c r="J1101" s="6">
        <f t="shared" si="89"/>
        <v>612.37243569579448</v>
      </c>
      <c r="K1101" s="14" t="s">
        <v>22</v>
      </c>
      <c r="L1101" s="15">
        <v>43383</v>
      </c>
      <c r="M1101" s="15">
        <v>43390</v>
      </c>
      <c r="N1101" s="16">
        <f t="shared" si="90"/>
        <v>18.533333333333335</v>
      </c>
      <c r="O1101" s="16">
        <f t="shared" si="91"/>
        <v>54.5</v>
      </c>
      <c r="Q1101" s="16">
        <f>J1101/H1101</f>
        <v>40</v>
      </c>
      <c r="R1101" s="16">
        <f>3.1415*(H1101/2)^2*J1101</f>
        <v>112720.78164482451</v>
      </c>
      <c r="S1101" s="16">
        <f t="shared" ref="S1101:S1117" si="94">2 * (R1101*3/(4*3.1415))^(1/3)</f>
        <v>59.933925821230645</v>
      </c>
    </row>
    <row r="1102" spans="1:19" x14ac:dyDescent="0.45">
      <c r="D1102" s="13" t="s">
        <v>20</v>
      </c>
      <c r="F1102" s="20"/>
      <c r="G1102" s="42"/>
      <c r="H1102" s="14">
        <f t="shared" si="93"/>
        <v>15.309310892394862</v>
      </c>
      <c r="J1102" s="6">
        <f t="shared" si="89"/>
        <v>612.37243569579448</v>
      </c>
      <c r="K1102" s="14" t="s">
        <v>22</v>
      </c>
      <c r="L1102" s="15">
        <v>43360</v>
      </c>
      <c r="M1102" s="15">
        <v>43364</v>
      </c>
      <c r="N1102" s="16">
        <f t="shared" si="90"/>
        <v>18.533333333333335</v>
      </c>
      <c r="O1102" s="16">
        <f t="shared" si="91"/>
        <v>54.5</v>
      </c>
      <c r="Q1102" s="16">
        <f>J1102/H1102</f>
        <v>40</v>
      </c>
      <c r="R1102" s="16">
        <f>3.1415*(H1102/2)^2*J1102</f>
        <v>112720.78164482451</v>
      </c>
      <c r="S1102" s="16">
        <f t="shared" si="94"/>
        <v>59.933925821230645</v>
      </c>
    </row>
    <row r="1103" spans="1:19" x14ac:dyDescent="0.45">
      <c r="D1103" s="13" t="s">
        <v>20</v>
      </c>
      <c r="F1103" s="20"/>
      <c r="G1103" s="42"/>
      <c r="H1103" s="14">
        <f t="shared" si="93"/>
        <v>15.309310892394862</v>
      </c>
      <c r="J1103" s="6">
        <f t="shared" si="89"/>
        <v>612.37243569579448</v>
      </c>
      <c r="K1103" s="14" t="s">
        <v>22</v>
      </c>
      <c r="L1103" s="15">
        <v>43248</v>
      </c>
      <c r="M1103" s="15">
        <v>43255</v>
      </c>
      <c r="N1103" s="16">
        <f t="shared" si="90"/>
        <v>18.533333333333335</v>
      </c>
      <c r="O1103" s="16">
        <f t="shared" si="91"/>
        <v>54.5</v>
      </c>
      <c r="Q1103" s="16">
        <f>J1103/H1103</f>
        <v>40</v>
      </c>
      <c r="R1103" s="16">
        <f>3.1415*(H1103/2)^2*J1103</f>
        <v>112720.78164482451</v>
      </c>
      <c r="S1103" s="16">
        <f t="shared" si="94"/>
        <v>59.933925821230645</v>
      </c>
    </row>
    <row r="1104" spans="1:19" x14ac:dyDescent="0.45">
      <c r="D1104" s="13" t="s">
        <v>20</v>
      </c>
      <c r="F1104" s="20"/>
      <c r="G1104" s="42"/>
      <c r="H1104" s="14">
        <f t="shared" si="93"/>
        <v>15.309310892394862</v>
      </c>
      <c r="J1104" s="6">
        <f t="shared" si="89"/>
        <v>612.37243569579448</v>
      </c>
      <c r="K1104" s="14" t="s">
        <v>22</v>
      </c>
      <c r="L1104" s="15">
        <v>43196</v>
      </c>
      <c r="M1104" s="15">
        <v>43203</v>
      </c>
      <c r="N1104" s="16">
        <f t="shared" si="90"/>
        <v>18.533333333333335</v>
      </c>
      <c r="O1104" s="16">
        <f t="shared" si="91"/>
        <v>54.5</v>
      </c>
      <c r="Q1104" s="16">
        <f>J1104/H1104</f>
        <v>40</v>
      </c>
      <c r="R1104" s="16">
        <f>3.1415*(H1104/2)^2*J1104</f>
        <v>112720.78164482451</v>
      </c>
      <c r="S1104" s="16">
        <f t="shared" si="94"/>
        <v>59.933925821230645</v>
      </c>
    </row>
    <row r="1105" spans="1:19" x14ac:dyDescent="0.45">
      <c r="D1105" s="13" t="s">
        <v>20</v>
      </c>
      <c r="F1105" s="20"/>
      <c r="G1105" s="42"/>
      <c r="H1105" s="14">
        <f t="shared" si="93"/>
        <v>15.309310892394862</v>
      </c>
      <c r="J1105" s="6">
        <f t="shared" si="89"/>
        <v>612.37243569579448</v>
      </c>
      <c r="K1105" s="14" t="s">
        <v>22</v>
      </c>
      <c r="L1105" s="15">
        <v>43209</v>
      </c>
      <c r="M1105" s="15">
        <v>43213</v>
      </c>
      <c r="N1105" s="16">
        <f t="shared" si="90"/>
        <v>18.533333333333335</v>
      </c>
      <c r="O1105" s="16">
        <f t="shared" si="91"/>
        <v>54.5</v>
      </c>
      <c r="Q1105" s="16">
        <f>J1105/H1105</f>
        <v>40</v>
      </c>
      <c r="R1105" s="16">
        <f>3.1415*(H1105/2)^2*J1105</f>
        <v>112720.78164482451</v>
      </c>
      <c r="S1105" s="16">
        <f t="shared" si="94"/>
        <v>59.933925821230645</v>
      </c>
    </row>
    <row r="1106" spans="1:19" x14ac:dyDescent="0.45">
      <c r="D1106" s="13" t="s">
        <v>20</v>
      </c>
      <c r="F1106" s="20"/>
      <c r="G1106" s="42"/>
      <c r="H1106" s="14">
        <f t="shared" si="93"/>
        <v>15.309310892394862</v>
      </c>
      <c r="J1106" s="6">
        <f t="shared" si="89"/>
        <v>612.37243569579448</v>
      </c>
      <c r="K1106" s="14" t="s">
        <v>22</v>
      </c>
      <c r="L1106" s="15">
        <v>43138</v>
      </c>
      <c r="M1106" s="15">
        <v>43145</v>
      </c>
      <c r="N1106" s="16">
        <f t="shared" si="90"/>
        <v>18.533333333333335</v>
      </c>
      <c r="O1106" s="16">
        <f t="shared" si="91"/>
        <v>54.5</v>
      </c>
      <c r="Q1106" s="16">
        <f>J1106/H1106</f>
        <v>40</v>
      </c>
      <c r="R1106" s="16">
        <f>3.1415*(H1106/2)^2*J1106</f>
        <v>112720.78164482451</v>
      </c>
      <c r="S1106" s="16">
        <f t="shared" si="94"/>
        <v>59.933925821230645</v>
      </c>
    </row>
    <row r="1107" spans="1:19" x14ac:dyDescent="0.45">
      <c r="D1107" s="13" t="s">
        <v>20</v>
      </c>
      <c r="F1107" s="20"/>
      <c r="G1107" s="42"/>
      <c r="H1107" s="14">
        <f t="shared" si="93"/>
        <v>15.309310892394862</v>
      </c>
      <c r="J1107" s="6">
        <f t="shared" si="89"/>
        <v>612.37243569579448</v>
      </c>
      <c r="K1107" s="14" t="s">
        <v>22</v>
      </c>
      <c r="L1107" s="15">
        <v>43112</v>
      </c>
      <c r="M1107" s="15">
        <v>43115</v>
      </c>
      <c r="N1107" s="16">
        <f t="shared" si="90"/>
        <v>18.533333333333335</v>
      </c>
      <c r="O1107" s="16">
        <f t="shared" si="91"/>
        <v>54.5</v>
      </c>
      <c r="Q1107" s="16">
        <f>J1107/H1107</f>
        <v>40</v>
      </c>
      <c r="R1107" s="16">
        <f>3.1415*(H1107/2)^2*J1107</f>
        <v>112720.78164482451</v>
      </c>
      <c r="S1107" s="16">
        <f t="shared" si="94"/>
        <v>59.933925821230645</v>
      </c>
    </row>
    <row r="1108" spans="1:19" x14ac:dyDescent="0.45">
      <c r="D1108" s="13" t="s">
        <v>20</v>
      </c>
      <c r="F1108" s="20"/>
      <c r="G1108" s="42"/>
      <c r="H1108" s="14">
        <f t="shared" si="93"/>
        <v>15.309310892394862</v>
      </c>
      <c r="J1108" s="6">
        <f t="shared" si="89"/>
        <v>612.37243569579448</v>
      </c>
      <c r="K1108" s="14" t="s">
        <v>22</v>
      </c>
      <c r="L1108" s="15">
        <v>42929</v>
      </c>
      <c r="M1108" s="15">
        <v>42936</v>
      </c>
      <c r="N1108" s="16">
        <f t="shared" si="90"/>
        <v>18.533333333333335</v>
      </c>
      <c r="O1108" s="16">
        <f t="shared" si="91"/>
        <v>54.5</v>
      </c>
      <c r="Q1108" s="16">
        <f>J1108/H1108</f>
        <v>40</v>
      </c>
      <c r="R1108" s="16">
        <f>3.1415*(H1108/2)^2*J1108</f>
        <v>112720.78164482451</v>
      </c>
      <c r="S1108" s="16">
        <f t="shared" si="94"/>
        <v>59.933925821230645</v>
      </c>
    </row>
    <row r="1109" spans="1:19" x14ac:dyDescent="0.45">
      <c r="D1109" s="13" t="s">
        <v>20</v>
      </c>
      <c r="F1109" s="20"/>
      <c r="G1109" s="42"/>
      <c r="H1109" s="14">
        <f t="shared" si="93"/>
        <v>15.309310892394862</v>
      </c>
      <c r="J1109" s="6">
        <f t="shared" si="89"/>
        <v>612.37243569579448</v>
      </c>
      <c r="K1109" s="14" t="s">
        <v>22</v>
      </c>
      <c r="L1109" s="15">
        <v>42866</v>
      </c>
      <c r="M1109" s="15">
        <v>42873</v>
      </c>
      <c r="N1109" s="16">
        <f t="shared" si="90"/>
        <v>18.533333333333335</v>
      </c>
      <c r="O1109" s="16">
        <f t="shared" si="91"/>
        <v>54.5</v>
      </c>
      <c r="Q1109" s="16">
        <f>J1109/H1109</f>
        <v>40</v>
      </c>
      <c r="R1109" s="16">
        <f>3.1415*(H1109/2)^2*J1109</f>
        <v>112720.78164482451</v>
      </c>
      <c r="S1109" s="16">
        <f t="shared" si="94"/>
        <v>59.933925821230645</v>
      </c>
    </row>
    <row r="1110" spans="1:19" x14ac:dyDescent="0.45">
      <c r="D1110" s="13" t="s">
        <v>20</v>
      </c>
      <c r="F1110" s="20"/>
      <c r="G1110" s="42"/>
      <c r="H1110" s="14">
        <f t="shared" si="93"/>
        <v>15.309310892394862</v>
      </c>
      <c r="J1110" s="6">
        <f t="shared" si="89"/>
        <v>612.37243569579448</v>
      </c>
      <c r="K1110" s="14" t="s">
        <v>22</v>
      </c>
      <c r="L1110" s="15">
        <v>42873</v>
      </c>
      <c r="M1110" s="15">
        <v>42880</v>
      </c>
      <c r="N1110" s="16">
        <f t="shared" si="90"/>
        <v>18.533333333333335</v>
      </c>
      <c r="O1110" s="16">
        <f t="shared" si="91"/>
        <v>54.5</v>
      </c>
      <c r="Q1110" s="16">
        <f>J1110/H1110</f>
        <v>40</v>
      </c>
      <c r="R1110" s="16">
        <f>3.1415*(H1110/2)^2*J1110</f>
        <v>112720.78164482451</v>
      </c>
      <c r="S1110" s="16">
        <f t="shared" si="94"/>
        <v>59.933925821230645</v>
      </c>
    </row>
    <row r="1111" spans="1:19" x14ac:dyDescent="0.45">
      <c r="D1111" s="13" t="s">
        <v>20</v>
      </c>
      <c r="F1111" s="20"/>
      <c r="G1111" s="42"/>
      <c r="H1111" s="14">
        <f t="shared" si="93"/>
        <v>15.309310892394862</v>
      </c>
      <c r="J1111" s="6">
        <f t="shared" si="89"/>
        <v>612.37243569579448</v>
      </c>
      <c r="K1111" s="14" t="s">
        <v>22</v>
      </c>
      <c r="L1111" s="15">
        <v>42880</v>
      </c>
      <c r="M1111" s="15">
        <v>42887</v>
      </c>
      <c r="N1111" s="16">
        <f t="shared" si="90"/>
        <v>18.533333333333335</v>
      </c>
      <c r="O1111" s="16">
        <f t="shared" si="91"/>
        <v>54.5</v>
      </c>
      <c r="Q1111" s="16">
        <f>J1111/H1111</f>
        <v>40</v>
      </c>
      <c r="R1111" s="16">
        <f>3.1415*(H1111/2)^2*J1111</f>
        <v>112720.78164482451</v>
      </c>
      <c r="S1111" s="16">
        <f t="shared" si="94"/>
        <v>59.933925821230645</v>
      </c>
    </row>
    <row r="1112" spans="1:19" x14ac:dyDescent="0.45">
      <c r="D1112" s="13" t="s">
        <v>20</v>
      </c>
      <c r="F1112" s="20"/>
      <c r="G1112" s="42"/>
      <c r="H1112" s="14">
        <f t="shared" si="93"/>
        <v>15.309310892394862</v>
      </c>
      <c r="J1112" s="6">
        <f t="shared" si="89"/>
        <v>612.37243569579448</v>
      </c>
      <c r="K1112" s="14" t="s">
        <v>22</v>
      </c>
      <c r="L1112" s="15">
        <v>42824</v>
      </c>
      <c r="M1112" s="15">
        <v>42831</v>
      </c>
      <c r="N1112" s="16">
        <f t="shared" si="90"/>
        <v>18.533333333333335</v>
      </c>
      <c r="O1112" s="16">
        <f t="shared" si="91"/>
        <v>54.5</v>
      </c>
      <c r="Q1112" s="16">
        <f>J1112/H1112</f>
        <v>40</v>
      </c>
      <c r="R1112" s="16">
        <f>3.1415*(H1112/2)^2*J1112</f>
        <v>112720.78164482451</v>
      </c>
      <c r="S1112" s="16">
        <f t="shared" si="94"/>
        <v>59.933925821230645</v>
      </c>
    </row>
    <row r="1113" spans="1:19" x14ac:dyDescent="0.45">
      <c r="D1113" s="13" t="s">
        <v>20</v>
      </c>
      <c r="F1113" s="20"/>
      <c r="G1113" s="42"/>
      <c r="H1113" s="14">
        <f t="shared" si="93"/>
        <v>15.309310892394862</v>
      </c>
      <c r="J1113" s="6">
        <f t="shared" si="89"/>
        <v>612.37243569579448</v>
      </c>
      <c r="K1113" s="14" t="s">
        <v>22</v>
      </c>
      <c r="L1113" s="15">
        <v>42831</v>
      </c>
      <c r="M1113" s="15">
        <v>42838</v>
      </c>
      <c r="N1113" s="16">
        <f t="shared" si="90"/>
        <v>18.533333333333335</v>
      </c>
      <c r="O1113" s="16">
        <f t="shared" si="91"/>
        <v>54.5</v>
      </c>
      <c r="Q1113" s="16">
        <f>J1113/H1113</f>
        <v>40</v>
      </c>
      <c r="R1113" s="16">
        <f>3.1415*(H1113/2)^2*J1113</f>
        <v>112720.78164482451</v>
      </c>
      <c r="S1113" s="16">
        <f t="shared" si="94"/>
        <v>59.933925821230645</v>
      </c>
    </row>
    <row r="1114" spans="1:19" x14ac:dyDescent="0.45">
      <c r="D1114" s="13" t="s">
        <v>20</v>
      </c>
      <c r="F1114" s="20"/>
      <c r="G1114" s="42"/>
      <c r="H1114" s="14">
        <f t="shared" si="93"/>
        <v>15.309310892394862</v>
      </c>
      <c r="J1114" s="6">
        <f t="shared" si="89"/>
        <v>612.37243569579448</v>
      </c>
      <c r="K1114" s="14" t="s">
        <v>22</v>
      </c>
      <c r="L1114" s="15">
        <v>42803</v>
      </c>
      <c r="M1114" s="15">
        <v>42810</v>
      </c>
      <c r="N1114" s="16">
        <f t="shared" si="90"/>
        <v>18.533333333333335</v>
      </c>
      <c r="O1114" s="16">
        <f t="shared" si="91"/>
        <v>54.5</v>
      </c>
      <c r="Q1114" s="16">
        <f>J1114/H1114</f>
        <v>40</v>
      </c>
      <c r="R1114" s="16">
        <f>3.1415*(H1114/2)^2*J1114</f>
        <v>112720.78164482451</v>
      </c>
      <c r="S1114" s="16">
        <f t="shared" si="94"/>
        <v>59.933925821230645</v>
      </c>
    </row>
    <row r="1115" spans="1:19" x14ac:dyDescent="0.45">
      <c r="D1115" s="13" t="s">
        <v>20</v>
      </c>
      <c r="F1115" s="20"/>
      <c r="G1115" s="42"/>
      <c r="H1115" s="14">
        <f t="shared" si="93"/>
        <v>15.309310892394862</v>
      </c>
      <c r="J1115" s="6">
        <f t="shared" si="89"/>
        <v>612.37243569579448</v>
      </c>
      <c r="K1115" s="14" t="s">
        <v>22</v>
      </c>
      <c r="L1115" s="15">
        <v>42775</v>
      </c>
      <c r="M1115" s="15">
        <v>42782</v>
      </c>
      <c r="N1115" s="16">
        <f t="shared" si="90"/>
        <v>18.533333333333335</v>
      </c>
      <c r="O1115" s="16">
        <f t="shared" si="91"/>
        <v>54.5</v>
      </c>
      <c r="Q1115" s="16">
        <f>J1115/H1115</f>
        <v>40</v>
      </c>
      <c r="R1115" s="16">
        <f>3.1415*(H1115/2)^2*J1115</f>
        <v>112720.78164482451</v>
      </c>
      <c r="S1115" s="16">
        <f t="shared" si="94"/>
        <v>59.933925821230645</v>
      </c>
    </row>
    <row r="1116" spans="1:19" x14ac:dyDescent="0.45">
      <c r="D1116" s="13" t="s">
        <v>20</v>
      </c>
      <c r="F1116" s="20"/>
      <c r="G1116" s="42"/>
      <c r="H1116" s="14">
        <f t="shared" si="93"/>
        <v>15.309310892394862</v>
      </c>
      <c r="J1116" s="6">
        <f t="shared" si="89"/>
        <v>612.37243569579448</v>
      </c>
      <c r="K1116" s="14" t="s">
        <v>22</v>
      </c>
      <c r="L1116" s="15">
        <v>42754</v>
      </c>
      <c r="M1116" s="15">
        <v>42761</v>
      </c>
      <c r="N1116" s="16">
        <f t="shared" si="90"/>
        <v>18.533333333333335</v>
      </c>
      <c r="O1116" s="16">
        <f t="shared" si="91"/>
        <v>54.5</v>
      </c>
      <c r="Q1116" s="16">
        <f>J1116/H1116</f>
        <v>40</v>
      </c>
      <c r="R1116" s="16">
        <f>3.1415*(H1116/2)^2*J1116</f>
        <v>112720.78164482451</v>
      </c>
      <c r="S1116" s="16">
        <f t="shared" si="94"/>
        <v>59.933925821230645</v>
      </c>
    </row>
    <row r="1117" spans="1:19" x14ac:dyDescent="0.45">
      <c r="D1117" s="13" t="s">
        <v>20</v>
      </c>
      <c r="F1117" s="20"/>
      <c r="G1117" s="42"/>
      <c r="H1117" s="14">
        <f t="shared" si="93"/>
        <v>15.309310892394862</v>
      </c>
      <c r="J1117" s="6">
        <f t="shared" si="89"/>
        <v>612.37243569579448</v>
      </c>
      <c r="K1117" s="14" t="s">
        <v>22</v>
      </c>
      <c r="L1117" s="15">
        <v>42761</v>
      </c>
      <c r="M1117" s="15">
        <v>42768</v>
      </c>
      <c r="N1117" s="16">
        <f t="shared" si="90"/>
        <v>18.533333333333335</v>
      </c>
      <c r="O1117" s="16">
        <f t="shared" si="91"/>
        <v>54.5</v>
      </c>
      <c r="Q1117" s="16">
        <f>J1117/H1117</f>
        <v>40</v>
      </c>
      <c r="R1117" s="16">
        <f>3.1415*(H1117/2)^2*J1117</f>
        <v>112720.78164482451</v>
      </c>
      <c r="S1117" s="16">
        <f t="shared" si="94"/>
        <v>59.933925821230645</v>
      </c>
    </row>
    <row r="1118" spans="1:19" x14ac:dyDescent="0.45">
      <c r="F1118" s="20"/>
      <c r="G1118" s="42"/>
      <c r="M1118" s="15"/>
    </row>
    <row r="1119" spans="1:19" x14ac:dyDescent="0.45">
      <c r="A1119" s="12">
        <v>85</v>
      </c>
      <c r="B1119" t="s">
        <v>76</v>
      </c>
      <c r="C1119" s="13">
        <v>2021</v>
      </c>
      <c r="F1119" s="20" t="s">
        <v>20</v>
      </c>
      <c r="G1119" s="42"/>
      <c r="H1119" s="14">
        <f>J1119/2</f>
        <v>30.618621784789728</v>
      </c>
      <c r="I1119" s="14" t="s">
        <v>78</v>
      </c>
      <c r="J1119" s="6">
        <f>SQRT(5*750)</f>
        <v>61.237243569579455</v>
      </c>
      <c r="K1119" s="14" t="s">
        <v>30</v>
      </c>
      <c r="L1119" s="15">
        <v>42747</v>
      </c>
      <c r="M1119" s="15">
        <v>42754</v>
      </c>
      <c r="N1119" s="16">
        <f t="shared" ref="N1119:N1169" si="95">18+32/60</f>
        <v>18.533333333333335</v>
      </c>
      <c r="O1119" s="16">
        <f t="shared" ref="O1119:O1169" si="96">54+30/60</f>
        <v>54.5</v>
      </c>
      <c r="Q1119" s="16">
        <f>J1119/H1119</f>
        <v>2</v>
      </c>
      <c r="R1119" s="16">
        <f>3.1415*(H1119/2)^2*J1119</f>
        <v>45088.312657929819</v>
      </c>
      <c r="S1119" s="16">
        <f t="shared" ref="S1119:S1182" si="97">2 * (R1119*3/(4*3.1415))^(1/3)</f>
        <v>44.159694112518032</v>
      </c>
    </row>
    <row r="1120" spans="1:19" x14ac:dyDescent="0.45">
      <c r="F1120" s="20" t="s">
        <v>20</v>
      </c>
      <c r="G1120" s="42"/>
      <c r="H1120" s="14">
        <f t="shared" ref="H1120:H1186" si="98">J1120/2</f>
        <v>30.618621784789728</v>
      </c>
      <c r="J1120" s="6">
        <f t="shared" ref="J1120:J1169" si="99">SQRT(5*750)</f>
        <v>61.237243569579455</v>
      </c>
      <c r="K1120" s="14" t="s">
        <v>30</v>
      </c>
      <c r="L1120" s="15">
        <v>42768</v>
      </c>
      <c r="M1120" s="15">
        <v>42775</v>
      </c>
      <c r="N1120" s="16">
        <f t="shared" si="95"/>
        <v>18.533333333333335</v>
      </c>
      <c r="O1120" s="16">
        <f t="shared" si="96"/>
        <v>54.5</v>
      </c>
      <c r="Q1120" s="16">
        <f>J1120/H1120</f>
        <v>2</v>
      </c>
      <c r="R1120" s="16">
        <f>3.1415*(H1120/2)^2*J1120</f>
        <v>45088.312657929819</v>
      </c>
      <c r="S1120" s="16">
        <f t="shared" si="97"/>
        <v>44.159694112518032</v>
      </c>
    </row>
    <row r="1121" spans="6:19" x14ac:dyDescent="0.45">
      <c r="F1121" s="20" t="s">
        <v>20</v>
      </c>
      <c r="G1121" s="42"/>
      <c r="H1121" s="14">
        <f t="shared" si="98"/>
        <v>30.618621784789728</v>
      </c>
      <c r="J1121" s="6">
        <f t="shared" si="99"/>
        <v>61.237243569579455</v>
      </c>
      <c r="K1121" s="14" t="s">
        <v>30</v>
      </c>
      <c r="L1121" s="15">
        <v>42782</v>
      </c>
      <c r="M1121" s="15">
        <v>42789</v>
      </c>
      <c r="N1121" s="16">
        <f t="shared" si="95"/>
        <v>18.533333333333335</v>
      </c>
      <c r="O1121" s="16">
        <f t="shared" si="96"/>
        <v>54.5</v>
      </c>
      <c r="Q1121" s="16">
        <f>J1121/H1121</f>
        <v>2</v>
      </c>
      <c r="R1121" s="16">
        <f>3.1415*(H1121/2)^2*J1121</f>
        <v>45088.312657929819</v>
      </c>
      <c r="S1121" s="16">
        <f t="shared" si="97"/>
        <v>44.159694112518032</v>
      </c>
    </row>
    <row r="1122" spans="6:19" x14ac:dyDescent="0.45">
      <c r="F1122" s="20" t="s">
        <v>20</v>
      </c>
      <c r="G1122" s="42"/>
      <c r="H1122" s="14">
        <f t="shared" si="98"/>
        <v>30.618621784789728</v>
      </c>
      <c r="J1122" s="6">
        <f t="shared" si="99"/>
        <v>61.237243569579455</v>
      </c>
      <c r="K1122" s="14" t="s">
        <v>30</v>
      </c>
      <c r="L1122" s="15">
        <v>42789</v>
      </c>
      <c r="M1122" s="15">
        <v>42796</v>
      </c>
      <c r="N1122" s="16">
        <f t="shared" si="95"/>
        <v>18.533333333333335</v>
      </c>
      <c r="O1122" s="16">
        <f t="shared" si="96"/>
        <v>54.5</v>
      </c>
      <c r="Q1122" s="16">
        <f>J1122/H1122</f>
        <v>2</v>
      </c>
      <c r="R1122" s="16">
        <f>3.1415*(H1122/2)^2*J1122</f>
        <v>45088.312657929819</v>
      </c>
      <c r="S1122" s="16">
        <f t="shared" si="97"/>
        <v>44.159694112518032</v>
      </c>
    </row>
    <row r="1123" spans="6:19" x14ac:dyDescent="0.45">
      <c r="F1123" s="20" t="s">
        <v>20</v>
      </c>
      <c r="G1123" s="42"/>
      <c r="H1123" s="14">
        <f t="shared" si="98"/>
        <v>30.618621784789728</v>
      </c>
      <c r="J1123" s="6">
        <f t="shared" si="99"/>
        <v>61.237243569579455</v>
      </c>
      <c r="K1123" s="14" t="s">
        <v>30</v>
      </c>
      <c r="L1123" s="15">
        <v>42796</v>
      </c>
      <c r="M1123" s="15">
        <v>42803</v>
      </c>
      <c r="N1123" s="16">
        <f t="shared" si="95"/>
        <v>18.533333333333335</v>
      </c>
      <c r="O1123" s="16">
        <f t="shared" si="96"/>
        <v>54.5</v>
      </c>
      <c r="Q1123" s="16">
        <f>J1123/H1123</f>
        <v>2</v>
      </c>
      <c r="R1123" s="16">
        <f>3.1415*(H1123/2)^2*J1123</f>
        <v>45088.312657929819</v>
      </c>
      <c r="S1123" s="16">
        <f t="shared" si="97"/>
        <v>44.159694112518032</v>
      </c>
    </row>
    <row r="1124" spans="6:19" x14ac:dyDescent="0.45">
      <c r="F1124" s="20" t="s">
        <v>20</v>
      </c>
      <c r="G1124" s="42"/>
      <c r="H1124" s="14">
        <f t="shared" si="98"/>
        <v>30.618621784789728</v>
      </c>
      <c r="J1124" s="6">
        <f t="shared" si="99"/>
        <v>61.237243569579455</v>
      </c>
      <c r="K1124" s="14" t="s">
        <v>30</v>
      </c>
      <c r="L1124" s="15">
        <v>42810</v>
      </c>
      <c r="M1124" s="15">
        <v>42817</v>
      </c>
      <c r="N1124" s="16">
        <f t="shared" si="95"/>
        <v>18.533333333333335</v>
      </c>
      <c r="O1124" s="16">
        <f t="shared" si="96"/>
        <v>54.5</v>
      </c>
      <c r="Q1124" s="16">
        <f>J1124/H1124</f>
        <v>2</v>
      </c>
      <c r="R1124" s="16">
        <f>3.1415*(H1124/2)^2*J1124</f>
        <v>45088.312657929819</v>
      </c>
      <c r="S1124" s="16">
        <f t="shared" si="97"/>
        <v>44.159694112518032</v>
      </c>
    </row>
    <row r="1125" spans="6:19" x14ac:dyDescent="0.45">
      <c r="F1125" s="20" t="s">
        <v>20</v>
      </c>
      <c r="G1125" s="42"/>
      <c r="H1125" s="14">
        <f t="shared" si="98"/>
        <v>30.618621784789728</v>
      </c>
      <c r="J1125" s="6">
        <f t="shared" si="99"/>
        <v>61.237243569579455</v>
      </c>
      <c r="K1125" s="14" t="s">
        <v>30</v>
      </c>
      <c r="L1125" s="15">
        <v>42817</v>
      </c>
      <c r="M1125" s="15">
        <v>42824</v>
      </c>
      <c r="N1125" s="16">
        <f t="shared" si="95"/>
        <v>18.533333333333335</v>
      </c>
      <c r="O1125" s="16">
        <f t="shared" si="96"/>
        <v>54.5</v>
      </c>
      <c r="Q1125" s="16">
        <f>J1125/H1125</f>
        <v>2</v>
      </c>
      <c r="R1125" s="16">
        <f>3.1415*(H1125/2)^2*J1125</f>
        <v>45088.312657929819</v>
      </c>
      <c r="S1125" s="16">
        <f t="shared" si="97"/>
        <v>44.159694112518032</v>
      </c>
    </row>
    <row r="1126" spans="6:19" x14ac:dyDescent="0.45">
      <c r="F1126" s="20" t="s">
        <v>20</v>
      </c>
      <c r="G1126" s="42"/>
      <c r="H1126" s="14">
        <f t="shared" si="98"/>
        <v>30.618621784789728</v>
      </c>
      <c r="J1126" s="6">
        <f t="shared" si="99"/>
        <v>61.237243569579455</v>
      </c>
      <c r="K1126" s="14" t="s">
        <v>30</v>
      </c>
      <c r="L1126" s="15">
        <v>42838</v>
      </c>
      <c r="M1126" s="15">
        <v>42845</v>
      </c>
      <c r="N1126" s="16">
        <f t="shared" si="95"/>
        <v>18.533333333333335</v>
      </c>
      <c r="O1126" s="16">
        <f t="shared" si="96"/>
        <v>54.5</v>
      </c>
      <c r="Q1126" s="16">
        <f>J1126/H1126</f>
        <v>2</v>
      </c>
      <c r="R1126" s="16">
        <f>3.1415*(H1126/2)^2*J1126</f>
        <v>45088.312657929819</v>
      </c>
      <c r="S1126" s="16">
        <f t="shared" si="97"/>
        <v>44.159694112518032</v>
      </c>
    </row>
    <row r="1127" spans="6:19" x14ac:dyDescent="0.45">
      <c r="F1127" s="20" t="s">
        <v>20</v>
      </c>
      <c r="G1127" s="42"/>
      <c r="H1127" s="14">
        <f t="shared" si="98"/>
        <v>30.618621784789728</v>
      </c>
      <c r="J1127" s="6">
        <f t="shared" si="99"/>
        <v>61.237243569579455</v>
      </c>
      <c r="K1127" s="14" t="s">
        <v>30</v>
      </c>
      <c r="L1127" s="15">
        <v>42845</v>
      </c>
      <c r="M1127" s="15">
        <v>42852</v>
      </c>
      <c r="N1127" s="16">
        <f t="shared" si="95"/>
        <v>18.533333333333335</v>
      </c>
      <c r="O1127" s="16">
        <f t="shared" si="96"/>
        <v>54.5</v>
      </c>
      <c r="Q1127" s="16">
        <f>J1127/H1127</f>
        <v>2</v>
      </c>
      <c r="R1127" s="16">
        <f>3.1415*(H1127/2)^2*J1127</f>
        <v>45088.312657929819</v>
      </c>
      <c r="S1127" s="16">
        <f t="shared" si="97"/>
        <v>44.159694112518032</v>
      </c>
    </row>
    <row r="1128" spans="6:19" x14ac:dyDescent="0.45">
      <c r="F1128" s="20" t="s">
        <v>20</v>
      </c>
      <c r="G1128" s="42"/>
      <c r="H1128" s="14">
        <f t="shared" si="98"/>
        <v>30.618621784789728</v>
      </c>
      <c r="J1128" s="6">
        <f t="shared" si="99"/>
        <v>61.237243569579455</v>
      </c>
      <c r="K1128" s="14" t="s">
        <v>30</v>
      </c>
      <c r="L1128" s="15">
        <v>42852</v>
      </c>
      <c r="M1128" s="15">
        <v>42830</v>
      </c>
      <c r="N1128" s="16">
        <f t="shared" si="95"/>
        <v>18.533333333333335</v>
      </c>
      <c r="O1128" s="16">
        <f t="shared" si="96"/>
        <v>54.5</v>
      </c>
      <c r="Q1128" s="16">
        <f>J1128/H1128</f>
        <v>2</v>
      </c>
      <c r="R1128" s="16">
        <f>3.1415*(H1128/2)^2*J1128</f>
        <v>45088.312657929819</v>
      </c>
      <c r="S1128" s="16">
        <f t="shared" si="97"/>
        <v>44.159694112518032</v>
      </c>
    </row>
    <row r="1129" spans="6:19" x14ac:dyDescent="0.45">
      <c r="F1129" s="20" t="s">
        <v>20</v>
      </c>
      <c r="G1129" s="42"/>
      <c r="H1129" s="14">
        <f t="shared" si="98"/>
        <v>30.618621784789728</v>
      </c>
      <c r="J1129" s="6">
        <f t="shared" si="99"/>
        <v>61.237243569579455</v>
      </c>
      <c r="K1129" s="14" t="s">
        <v>30</v>
      </c>
      <c r="L1129" s="15">
        <v>42859</v>
      </c>
      <c r="M1129" s="15">
        <v>42866</v>
      </c>
      <c r="N1129" s="16">
        <f t="shared" si="95"/>
        <v>18.533333333333335</v>
      </c>
      <c r="O1129" s="16">
        <f t="shared" si="96"/>
        <v>54.5</v>
      </c>
      <c r="Q1129" s="16">
        <f>J1129/H1129</f>
        <v>2</v>
      </c>
      <c r="R1129" s="16">
        <f>3.1415*(H1129/2)^2*J1129</f>
        <v>45088.312657929819</v>
      </c>
      <c r="S1129" s="16">
        <f t="shared" si="97"/>
        <v>44.159694112518032</v>
      </c>
    </row>
    <row r="1130" spans="6:19" x14ac:dyDescent="0.45">
      <c r="F1130" s="20" t="s">
        <v>20</v>
      </c>
      <c r="G1130" s="42"/>
      <c r="H1130" s="14">
        <f t="shared" si="98"/>
        <v>30.618621784789728</v>
      </c>
      <c r="J1130" s="6">
        <f t="shared" si="99"/>
        <v>61.237243569579455</v>
      </c>
      <c r="K1130" s="14" t="s">
        <v>30</v>
      </c>
      <c r="L1130" s="15">
        <v>42887</v>
      </c>
      <c r="M1130" s="15">
        <v>42894</v>
      </c>
      <c r="N1130" s="16">
        <f t="shared" si="95"/>
        <v>18.533333333333335</v>
      </c>
      <c r="O1130" s="16">
        <f t="shared" si="96"/>
        <v>54.5</v>
      </c>
      <c r="Q1130" s="16">
        <f>J1130/H1130</f>
        <v>2</v>
      </c>
      <c r="R1130" s="16">
        <f>3.1415*(H1130/2)^2*J1130</f>
        <v>45088.312657929819</v>
      </c>
      <c r="S1130" s="16">
        <f t="shared" si="97"/>
        <v>44.159694112518032</v>
      </c>
    </row>
    <row r="1131" spans="6:19" x14ac:dyDescent="0.45">
      <c r="F1131" s="20" t="s">
        <v>20</v>
      </c>
      <c r="G1131" s="42"/>
      <c r="H1131" s="14">
        <f t="shared" si="98"/>
        <v>30.618621784789728</v>
      </c>
      <c r="J1131" s="6">
        <f t="shared" si="99"/>
        <v>61.237243569579455</v>
      </c>
      <c r="K1131" s="14" t="s">
        <v>30</v>
      </c>
      <c r="L1131" s="15">
        <v>42894</v>
      </c>
      <c r="M1131" s="15">
        <v>42901</v>
      </c>
      <c r="N1131" s="16">
        <f t="shared" si="95"/>
        <v>18.533333333333335</v>
      </c>
      <c r="O1131" s="16">
        <f t="shared" si="96"/>
        <v>54.5</v>
      </c>
      <c r="Q1131" s="16">
        <f>J1131/H1131</f>
        <v>2</v>
      </c>
      <c r="R1131" s="16">
        <f>3.1415*(H1131/2)^2*J1131</f>
        <v>45088.312657929819</v>
      </c>
      <c r="S1131" s="16">
        <f t="shared" si="97"/>
        <v>44.159694112518032</v>
      </c>
    </row>
    <row r="1132" spans="6:19" x14ac:dyDescent="0.45">
      <c r="F1132" s="20" t="s">
        <v>20</v>
      </c>
      <c r="G1132" s="42"/>
      <c r="H1132" s="14">
        <f t="shared" si="98"/>
        <v>30.618621784789728</v>
      </c>
      <c r="J1132" s="6">
        <f t="shared" si="99"/>
        <v>61.237243569579455</v>
      </c>
      <c r="K1132" s="14" t="s">
        <v>30</v>
      </c>
      <c r="L1132" s="15">
        <v>42901</v>
      </c>
      <c r="M1132" s="15">
        <v>42915</v>
      </c>
      <c r="N1132" s="16">
        <f t="shared" si="95"/>
        <v>18.533333333333335</v>
      </c>
      <c r="O1132" s="16">
        <f t="shared" si="96"/>
        <v>54.5</v>
      </c>
      <c r="Q1132" s="16">
        <f>J1132/H1132</f>
        <v>2</v>
      </c>
      <c r="R1132" s="16">
        <f>3.1415*(H1132/2)^2*J1132</f>
        <v>45088.312657929819</v>
      </c>
      <c r="S1132" s="16">
        <f t="shared" si="97"/>
        <v>44.159694112518032</v>
      </c>
    </row>
    <row r="1133" spans="6:19" x14ac:dyDescent="0.45">
      <c r="F1133" s="20" t="s">
        <v>20</v>
      </c>
      <c r="G1133" s="42"/>
      <c r="H1133" s="14">
        <f t="shared" si="98"/>
        <v>30.618621784789728</v>
      </c>
      <c r="J1133" s="6">
        <f t="shared" si="99"/>
        <v>61.237243569579455</v>
      </c>
      <c r="K1133" s="14" t="s">
        <v>30</v>
      </c>
      <c r="L1133" s="15">
        <v>42922</v>
      </c>
      <c r="M1133" s="15">
        <v>42929</v>
      </c>
      <c r="N1133" s="16">
        <f t="shared" si="95"/>
        <v>18.533333333333335</v>
      </c>
      <c r="O1133" s="16">
        <f t="shared" si="96"/>
        <v>54.5</v>
      </c>
      <c r="Q1133" s="16">
        <f>J1133/H1133</f>
        <v>2</v>
      </c>
      <c r="R1133" s="16">
        <f>3.1415*(H1133/2)^2*J1133</f>
        <v>45088.312657929819</v>
      </c>
      <c r="S1133" s="16">
        <f t="shared" si="97"/>
        <v>44.159694112518032</v>
      </c>
    </row>
    <row r="1134" spans="6:19" x14ac:dyDescent="0.45">
      <c r="F1134" s="20" t="s">
        <v>20</v>
      </c>
      <c r="G1134" s="42"/>
      <c r="H1134" s="14">
        <f t="shared" si="98"/>
        <v>30.618621784789728</v>
      </c>
      <c r="J1134" s="6">
        <f t="shared" si="99"/>
        <v>61.237243569579455</v>
      </c>
      <c r="K1134" s="14" t="s">
        <v>30</v>
      </c>
      <c r="L1134" s="15">
        <v>42936</v>
      </c>
      <c r="M1134" s="15">
        <v>42943</v>
      </c>
      <c r="N1134" s="16">
        <f t="shared" si="95"/>
        <v>18.533333333333335</v>
      </c>
      <c r="O1134" s="16">
        <f t="shared" si="96"/>
        <v>54.5</v>
      </c>
      <c r="Q1134" s="16">
        <f>J1134/H1134</f>
        <v>2</v>
      </c>
      <c r="R1134" s="16">
        <f>3.1415*(H1134/2)^2*J1134</f>
        <v>45088.312657929819</v>
      </c>
      <c r="S1134" s="16">
        <f t="shared" si="97"/>
        <v>44.159694112518032</v>
      </c>
    </row>
    <row r="1135" spans="6:19" x14ac:dyDescent="0.45">
      <c r="F1135" s="20" t="s">
        <v>20</v>
      </c>
      <c r="G1135" s="42"/>
      <c r="H1135" s="14">
        <f t="shared" si="98"/>
        <v>30.618621784789728</v>
      </c>
      <c r="J1135" s="6">
        <f t="shared" si="99"/>
        <v>61.237243569579455</v>
      </c>
      <c r="K1135" s="14" t="s">
        <v>30</v>
      </c>
      <c r="L1135" s="15">
        <v>42943</v>
      </c>
      <c r="M1135" s="15">
        <v>42950</v>
      </c>
      <c r="N1135" s="16">
        <f t="shared" si="95"/>
        <v>18.533333333333335</v>
      </c>
      <c r="O1135" s="16">
        <f t="shared" si="96"/>
        <v>54.5</v>
      </c>
      <c r="Q1135" s="16">
        <f>J1135/H1135</f>
        <v>2</v>
      </c>
      <c r="R1135" s="16">
        <f>3.1415*(H1135/2)^2*J1135</f>
        <v>45088.312657929819</v>
      </c>
      <c r="S1135" s="16">
        <f t="shared" si="97"/>
        <v>44.159694112518032</v>
      </c>
    </row>
    <row r="1136" spans="6:19" x14ac:dyDescent="0.45">
      <c r="F1136" s="20"/>
      <c r="G1136" s="42"/>
      <c r="M1136" s="15"/>
    </row>
    <row r="1137" spans="1:19" x14ac:dyDescent="0.45">
      <c r="A1137" s="12">
        <v>86</v>
      </c>
      <c r="B1137" t="s">
        <v>76</v>
      </c>
      <c r="C1137" s="13">
        <v>2021</v>
      </c>
      <c r="E1137" s="13" t="s">
        <v>20</v>
      </c>
      <c r="F1137" s="20"/>
      <c r="G1137" s="42"/>
      <c r="H1137" s="14">
        <f t="shared" si="98"/>
        <v>30.618621784789728</v>
      </c>
      <c r="J1137" s="6">
        <f t="shared" si="99"/>
        <v>61.237243569579455</v>
      </c>
      <c r="K1137" s="14" t="s">
        <v>30</v>
      </c>
      <c r="L1137" s="15">
        <v>43081</v>
      </c>
      <c r="M1137" s="15">
        <v>43083</v>
      </c>
      <c r="N1137" s="16">
        <f t="shared" si="95"/>
        <v>18.533333333333335</v>
      </c>
      <c r="O1137" s="16">
        <f t="shared" si="96"/>
        <v>54.5</v>
      </c>
      <c r="Q1137" s="16">
        <f>J1137/H1137</f>
        <v>2</v>
      </c>
      <c r="R1137" s="16">
        <f>3.1415*(H1137/2)^2*J1137</f>
        <v>45088.312657929819</v>
      </c>
      <c r="S1137" s="16">
        <f t="shared" si="97"/>
        <v>44.159694112518032</v>
      </c>
    </row>
    <row r="1138" spans="1:19" x14ac:dyDescent="0.45">
      <c r="E1138" s="13" t="s">
        <v>20</v>
      </c>
      <c r="F1138" s="20"/>
      <c r="G1138" s="42"/>
      <c r="H1138" s="14">
        <f t="shared" si="98"/>
        <v>30.618621784789728</v>
      </c>
      <c r="J1138" s="6">
        <f t="shared" si="99"/>
        <v>61.237243569579455</v>
      </c>
      <c r="K1138" s="14" t="s">
        <v>30</v>
      </c>
      <c r="L1138" s="15">
        <v>43104</v>
      </c>
      <c r="M1138" s="15">
        <v>43107</v>
      </c>
      <c r="N1138" s="16">
        <f t="shared" si="95"/>
        <v>18.533333333333335</v>
      </c>
      <c r="O1138" s="16">
        <f t="shared" si="96"/>
        <v>54.5</v>
      </c>
      <c r="Q1138" s="16">
        <f>J1138/H1138</f>
        <v>2</v>
      </c>
      <c r="R1138" s="16">
        <f>3.1415*(H1138/2)^2*J1138</f>
        <v>45088.312657929819</v>
      </c>
      <c r="S1138" s="16">
        <f t="shared" si="97"/>
        <v>44.159694112518032</v>
      </c>
    </row>
    <row r="1139" spans="1:19" x14ac:dyDescent="0.45">
      <c r="E1139" s="13" t="s">
        <v>20</v>
      </c>
      <c r="F1139" s="20"/>
      <c r="G1139" s="42"/>
      <c r="H1139" s="14">
        <f t="shared" si="98"/>
        <v>30.618621784789728</v>
      </c>
      <c r="J1139" s="6">
        <f t="shared" si="99"/>
        <v>61.237243569579455</v>
      </c>
      <c r="K1139" s="14" t="s">
        <v>30</v>
      </c>
      <c r="L1139" s="15">
        <v>43115</v>
      </c>
      <c r="M1139" s="15">
        <v>43122</v>
      </c>
      <c r="N1139" s="16">
        <f t="shared" si="95"/>
        <v>18.533333333333335</v>
      </c>
      <c r="O1139" s="16">
        <f t="shared" si="96"/>
        <v>54.5</v>
      </c>
      <c r="Q1139" s="16">
        <f>J1139/H1139</f>
        <v>2</v>
      </c>
      <c r="R1139" s="16">
        <f>3.1415*(H1139/2)^2*J1139</f>
        <v>45088.312657929819</v>
      </c>
      <c r="S1139" s="16">
        <f t="shared" si="97"/>
        <v>44.159694112518032</v>
      </c>
    </row>
    <row r="1140" spans="1:19" x14ac:dyDescent="0.45">
      <c r="E1140" s="13" t="s">
        <v>20</v>
      </c>
      <c r="F1140" s="20"/>
      <c r="G1140" s="42"/>
      <c r="H1140" s="14">
        <f t="shared" si="98"/>
        <v>30.618621784789728</v>
      </c>
      <c r="J1140" s="6">
        <f t="shared" si="99"/>
        <v>61.237243569579455</v>
      </c>
      <c r="K1140" s="14" t="s">
        <v>30</v>
      </c>
      <c r="L1140" s="15">
        <v>43154</v>
      </c>
      <c r="M1140" s="15">
        <v>43161</v>
      </c>
      <c r="N1140" s="16">
        <f t="shared" si="95"/>
        <v>18.533333333333335</v>
      </c>
      <c r="O1140" s="16">
        <f t="shared" si="96"/>
        <v>54.5</v>
      </c>
      <c r="Q1140" s="16">
        <f>J1140/H1140</f>
        <v>2</v>
      </c>
      <c r="R1140" s="16">
        <f>3.1415*(H1140/2)^2*J1140</f>
        <v>45088.312657929819</v>
      </c>
      <c r="S1140" s="16">
        <f t="shared" si="97"/>
        <v>44.159694112518032</v>
      </c>
    </row>
    <row r="1141" spans="1:19" x14ac:dyDescent="0.45">
      <c r="E1141" s="13" t="s">
        <v>20</v>
      </c>
      <c r="F1141" s="20"/>
      <c r="G1141" s="42"/>
      <c r="H1141" s="14">
        <f t="shared" si="98"/>
        <v>30.618621784789728</v>
      </c>
      <c r="J1141" s="6">
        <f t="shared" si="99"/>
        <v>61.237243569579455</v>
      </c>
      <c r="K1141" s="14" t="s">
        <v>30</v>
      </c>
      <c r="L1141" s="15">
        <v>43166</v>
      </c>
      <c r="M1141" s="15">
        <v>43174</v>
      </c>
      <c r="N1141" s="16">
        <f t="shared" si="95"/>
        <v>18.533333333333335</v>
      </c>
      <c r="O1141" s="16">
        <f t="shared" si="96"/>
        <v>54.5</v>
      </c>
      <c r="Q1141" s="16">
        <f>J1141/H1141</f>
        <v>2</v>
      </c>
      <c r="R1141" s="16">
        <f>3.1415*(H1141/2)^2*J1141</f>
        <v>45088.312657929819</v>
      </c>
      <c r="S1141" s="16">
        <f t="shared" si="97"/>
        <v>44.159694112518032</v>
      </c>
    </row>
    <row r="1142" spans="1:19" x14ac:dyDescent="0.45">
      <c r="E1142" s="13" t="s">
        <v>20</v>
      </c>
      <c r="F1142" s="20"/>
      <c r="G1142" s="42"/>
      <c r="H1142" s="14">
        <f t="shared" si="98"/>
        <v>30.618621784789728</v>
      </c>
      <c r="J1142" s="6">
        <f t="shared" si="99"/>
        <v>61.237243569579455</v>
      </c>
      <c r="K1142" s="14" t="s">
        <v>30</v>
      </c>
      <c r="L1142" s="15">
        <v>43213</v>
      </c>
      <c r="M1142" s="15">
        <v>43216</v>
      </c>
      <c r="N1142" s="16">
        <f t="shared" si="95"/>
        <v>18.533333333333335</v>
      </c>
      <c r="O1142" s="16">
        <f t="shared" si="96"/>
        <v>54.5</v>
      </c>
      <c r="Q1142" s="16">
        <f>J1142/H1142</f>
        <v>2</v>
      </c>
      <c r="R1142" s="16">
        <f>3.1415*(H1142/2)^2*J1142</f>
        <v>45088.312657929819</v>
      </c>
      <c r="S1142" s="16">
        <f t="shared" si="97"/>
        <v>44.159694112518032</v>
      </c>
    </row>
    <row r="1143" spans="1:19" x14ac:dyDescent="0.45">
      <c r="E1143" s="13" t="s">
        <v>20</v>
      </c>
      <c r="F1143" s="20"/>
      <c r="G1143" s="42"/>
      <c r="H1143" s="14">
        <f t="shared" si="98"/>
        <v>30.618621784789728</v>
      </c>
      <c r="J1143" s="6">
        <f t="shared" si="99"/>
        <v>61.237243569579455</v>
      </c>
      <c r="K1143" s="14" t="s">
        <v>30</v>
      </c>
      <c r="L1143" s="15">
        <v>43230</v>
      </c>
      <c r="M1143" s="15">
        <v>43232</v>
      </c>
      <c r="N1143" s="16">
        <f t="shared" si="95"/>
        <v>18.533333333333335</v>
      </c>
      <c r="O1143" s="16">
        <f t="shared" si="96"/>
        <v>54.5</v>
      </c>
      <c r="Q1143" s="16">
        <f>J1143/H1143</f>
        <v>2</v>
      </c>
      <c r="R1143" s="16">
        <f>3.1415*(H1143/2)^2*J1143</f>
        <v>45088.312657929819</v>
      </c>
      <c r="S1143" s="16">
        <f t="shared" si="97"/>
        <v>44.159694112518032</v>
      </c>
    </row>
    <row r="1144" spans="1:19" x14ac:dyDescent="0.45">
      <c r="E1144" s="13" t="s">
        <v>20</v>
      </c>
      <c r="F1144" s="20"/>
      <c r="G1144" s="42"/>
      <c r="H1144" s="14">
        <f t="shared" si="98"/>
        <v>30.618621784789728</v>
      </c>
      <c r="J1144" s="6">
        <f t="shared" si="99"/>
        <v>61.237243569579455</v>
      </c>
      <c r="K1144" s="14" t="s">
        <v>30</v>
      </c>
      <c r="L1144" s="15">
        <v>43260</v>
      </c>
      <c r="M1144" s="15">
        <v>43264</v>
      </c>
      <c r="N1144" s="16">
        <f t="shared" si="95"/>
        <v>18.533333333333335</v>
      </c>
      <c r="O1144" s="16">
        <f t="shared" si="96"/>
        <v>54.5</v>
      </c>
      <c r="Q1144" s="16">
        <f>J1144/H1144</f>
        <v>2</v>
      </c>
      <c r="R1144" s="16">
        <f>3.1415*(H1144/2)^2*J1144</f>
        <v>45088.312657929819</v>
      </c>
      <c r="S1144" s="16">
        <f t="shared" si="97"/>
        <v>44.159694112518032</v>
      </c>
    </row>
    <row r="1145" spans="1:19" x14ac:dyDescent="0.45">
      <c r="E1145" s="13" t="s">
        <v>20</v>
      </c>
      <c r="F1145" s="20"/>
      <c r="G1145" s="42"/>
      <c r="H1145" s="14">
        <f t="shared" si="98"/>
        <v>30.618621784789728</v>
      </c>
      <c r="J1145" s="6">
        <f t="shared" si="99"/>
        <v>61.237243569579455</v>
      </c>
      <c r="K1145" s="14" t="s">
        <v>30</v>
      </c>
      <c r="L1145" s="15">
        <v>43273</v>
      </c>
      <c r="M1145" s="15">
        <v>43276</v>
      </c>
      <c r="N1145" s="16">
        <f t="shared" si="95"/>
        <v>18.533333333333335</v>
      </c>
      <c r="O1145" s="16">
        <f t="shared" si="96"/>
        <v>54.5</v>
      </c>
      <c r="Q1145" s="16">
        <f>J1145/H1145</f>
        <v>2</v>
      </c>
      <c r="R1145" s="16">
        <f>3.1415*(H1145/2)^2*J1145</f>
        <v>45088.312657929819</v>
      </c>
      <c r="S1145" s="16">
        <f t="shared" si="97"/>
        <v>44.159694112518032</v>
      </c>
    </row>
    <row r="1146" spans="1:19" x14ac:dyDescent="0.45">
      <c r="E1146" s="13" t="s">
        <v>20</v>
      </c>
      <c r="F1146" s="20"/>
      <c r="G1146" s="42"/>
      <c r="H1146" s="14">
        <f t="shared" si="98"/>
        <v>30.618621784789728</v>
      </c>
      <c r="J1146" s="6">
        <f t="shared" si="99"/>
        <v>61.237243569579455</v>
      </c>
      <c r="K1146" s="14" t="s">
        <v>30</v>
      </c>
      <c r="L1146" s="15">
        <v>43364</v>
      </c>
      <c r="M1146" s="15">
        <v>43365</v>
      </c>
      <c r="N1146" s="16">
        <f t="shared" si="95"/>
        <v>18.533333333333335</v>
      </c>
      <c r="O1146" s="16">
        <f t="shared" si="96"/>
        <v>54.5</v>
      </c>
      <c r="Q1146" s="16">
        <f>J1146/H1146</f>
        <v>2</v>
      </c>
      <c r="R1146" s="16">
        <f>3.1415*(H1146/2)^2*J1146</f>
        <v>45088.312657929819</v>
      </c>
      <c r="S1146" s="16">
        <f t="shared" si="97"/>
        <v>44.159694112518032</v>
      </c>
    </row>
    <row r="1147" spans="1:19" x14ac:dyDescent="0.45">
      <c r="E1147" s="13" t="s">
        <v>20</v>
      </c>
      <c r="F1147" s="20"/>
      <c r="G1147" s="42"/>
      <c r="H1147" s="14">
        <f t="shared" si="98"/>
        <v>30.618621784789728</v>
      </c>
      <c r="J1147" s="6">
        <f t="shared" si="99"/>
        <v>61.237243569579455</v>
      </c>
      <c r="K1147" s="14" t="s">
        <v>30</v>
      </c>
      <c r="L1147" s="15">
        <v>43374</v>
      </c>
      <c r="M1147" s="15">
        <v>43376</v>
      </c>
      <c r="N1147" s="16">
        <f t="shared" si="95"/>
        <v>18.533333333333335</v>
      </c>
      <c r="O1147" s="16">
        <f t="shared" si="96"/>
        <v>54.5</v>
      </c>
      <c r="Q1147" s="16">
        <f>J1147/H1147</f>
        <v>2</v>
      </c>
      <c r="R1147" s="16">
        <f>3.1415*(H1147/2)^2*J1147</f>
        <v>45088.312657929819</v>
      </c>
      <c r="S1147" s="16">
        <f t="shared" si="97"/>
        <v>44.159694112518032</v>
      </c>
    </row>
    <row r="1148" spans="1:19" x14ac:dyDescent="0.45">
      <c r="E1148" s="13" t="s">
        <v>20</v>
      </c>
      <c r="F1148" s="20"/>
      <c r="G1148" s="42"/>
      <c r="H1148" s="14">
        <f t="shared" si="98"/>
        <v>30.618621784789728</v>
      </c>
      <c r="J1148" s="6">
        <f t="shared" si="99"/>
        <v>61.237243569579455</v>
      </c>
      <c r="K1148" s="14" t="s">
        <v>30</v>
      </c>
      <c r="L1148" s="15">
        <v>43379</v>
      </c>
      <c r="M1148" s="15">
        <v>43381</v>
      </c>
      <c r="N1148" s="16">
        <f t="shared" si="95"/>
        <v>18.533333333333335</v>
      </c>
      <c r="O1148" s="16">
        <f t="shared" si="96"/>
        <v>54.5</v>
      </c>
      <c r="Q1148" s="16">
        <f>J1148/H1148</f>
        <v>2</v>
      </c>
      <c r="R1148" s="16">
        <f>3.1415*(H1148/2)^2*J1148</f>
        <v>45088.312657929819</v>
      </c>
      <c r="S1148" s="16">
        <f t="shared" si="97"/>
        <v>44.159694112518032</v>
      </c>
    </row>
    <row r="1149" spans="1:19" x14ac:dyDescent="0.45">
      <c r="E1149" s="13" t="s">
        <v>20</v>
      </c>
      <c r="F1149" s="20"/>
      <c r="G1149" s="42"/>
      <c r="H1149" s="14">
        <f t="shared" si="98"/>
        <v>30.618621784789728</v>
      </c>
      <c r="J1149" s="6">
        <f t="shared" si="99"/>
        <v>61.237243569579455</v>
      </c>
      <c r="K1149" s="14" t="s">
        <v>30</v>
      </c>
      <c r="L1149" s="15">
        <v>43395</v>
      </c>
      <c r="M1149" s="15">
        <v>43397</v>
      </c>
      <c r="N1149" s="16">
        <f t="shared" si="95"/>
        <v>18.533333333333335</v>
      </c>
      <c r="O1149" s="16">
        <f t="shared" si="96"/>
        <v>54.5</v>
      </c>
      <c r="Q1149" s="16">
        <f>J1149/H1149</f>
        <v>2</v>
      </c>
      <c r="R1149" s="16">
        <f>3.1415*(H1149/2)^2*J1149</f>
        <v>45088.312657929819</v>
      </c>
      <c r="S1149" s="16">
        <f t="shared" si="97"/>
        <v>44.159694112518032</v>
      </c>
    </row>
    <row r="1150" spans="1:19" x14ac:dyDescent="0.45">
      <c r="E1150" s="13" t="s">
        <v>20</v>
      </c>
      <c r="F1150" s="20"/>
      <c r="G1150" s="42"/>
      <c r="H1150" s="14">
        <f t="shared" si="98"/>
        <v>30.618621784789728</v>
      </c>
      <c r="J1150" s="6">
        <f t="shared" si="99"/>
        <v>61.237243569579455</v>
      </c>
      <c r="K1150" s="14" t="s">
        <v>30</v>
      </c>
      <c r="L1150" s="15">
        <v>43417</v>
      </c>
      <c r="M1150" s="15">
        <v>43418</v>
      </c>
      <c r="N1150" s="16">
        <f t="shared" si="95"/>
        <v>18.533333333333335</v>
      </c>
      <c r="O1150" s="16">
        <f t="shared" si="96"/>
        <v>54.5</v>
      </c>
      <c r="Q1150" s="16">
        <f>J1150/H1150</f>
        <v>2</v>
      </c>
      <c r="R1150" s="16">
        <f>3.1415*(H1150/2)^2*J1150</f>
        <v>45088.312657929819</v>
      </c>
      <c r="S1150" s="16">
        <f t="shared" si="97"/>
        <v>44.159694112518032</v>
      </c>
    </row>
    <row r="1151" spans="1:19" x14ac:dyDescent="0.45">
      <c r="E1151" s="13" t="s">
        <v>20</v>
      </c>
      <c r="F1151" s="20"/>
      <c r="G1151" s="42"/>
      <c r="H1151" s="14">
        <f t="shared" si="98"/>
        <v>30.618621784789728</v>
      </c>
      <c r="J1151" s="6">
        <f t="shared" si="99"/>
        <v>61.237243569579455</v>
      </c>
      <c r="K1151" s="14" t="s">
        <v>30</v>
      </c>
      <c r="L1151" s="15">
        <v>43436</v>
      </c>
      <c r="M1151" s="15">
        <v>43440</v>
      </c>
      <c r="N1151" s="16">
        <f t="shared" si="95"/>
        <v>18.533333333333335</v>
      </c>
      <c r="O1151" s="16">
        <f t="shared" si="96"/>
        <v>54.5</v>
      </c>
      <c r="Q1151" s="16">
        <f>J1151/H1151</f>
        <v>2</v>
      </c>
      <c r="R1151" s="16">
        <f>3.1415*(H1151/2)^2*J1151</f>
        <v>45088.312657929819</v>
      </c>
      <c r="S1151" s="16">
        <f t="shared" si="97"/>
        <v>44.159694112518032</v>
      </c>
    </row>
    <row r="1152" spans="1:19" x14ac:dyDescent="0.45">
      <c r="F1152" s="20"/>
      <c r="G1152" s="42"/>
      <c r="M1152" s="15"/>
    </row>
    <row r="1153" spans="1:19" x14ac:dyDescent="0.45">
      <c r="A1153" s="12">
        <v>87</v>
      </c>
      <c r="B1153" t="s">
        <v>76</v>
      </c>
      <c r="C1153" s="13">
        <v>2021</v>
      </c>
      <c r="D1153" s="13" t="s">
        <v>20</v>
      </c>
      <c r="F1153" s="20"/>
      <c r="G1153" s="42"/>
      <c r="H1153" s="14">
        <f t="shared" ref="H1153:H1169" si="100">J1153/2</f>
        <v>30.618621784789728</v>
      </c>
      <c r="J1153" s="6">
        <f t="shared" si="99"/>
        <v>61.237243569579455</v>
      </c>
      <c r="K1153" s="14" t="s">
        <v>30</v>
      </c>
      <c r="L1153" s="15">
        <v>42929</v>
      </c>
      <c r="M1153" s="15">
        <v>42936</v>
      </c>
      <c r="N1153" s="16">
        <f t="shared" si="95"/>
        <v>18.533333333333335</v>
      </c>
      <c r="O1153" s="16">
        <f t="shared" si="96"/>
        <v>54.5</v>
      </c>
      <c r="Q1153" s="16">
        <f>J1153/H1153</f>
        <v>2</v>
      </c>
      <c r="R1153" s="16">
        <f>3.1415*(H1153/2)^2*J1153</f>
        <v>45088.312657929819</v>
      </c>
      <c r="S1153" s="16">
        <f t="shared" ref="S1153:S1169" si="101">2 * (R1153*3/(4*3.1415))^(1/3)</f>
        <v>44.159694112518032</v>
      </c>
    </row>
    <row r="1154" spans="1:19" x14ac:dyDescent="0.45">
      <c r="D1154" s="13" t="s">
        <v>20</v>
      </c>
      <c r="F1154" s="20"/>
      <c r="G1154" s="42"/>
      <c r="H1154" s="14">
        <f t="shared" si="100"/>
        <v>30.618621784789728</v>
      </c>
      <c r="J1154" s="6">
        <f t="shared" si="99"/>
        <v>61.237243569579455</v>
      </c>
      <c r="K1154" s="14" t="s">
        <v>30</v>
      </c>
      <c r="L1154" s="15">
        <v>43112</v>
      </c>
      <c r="M1154" s="15">
        <v>43115</v>
      </c>
      <c r="N1154" s="16">
        <f t="shared" si="95"/>
        <v>18.533333333333335</v>
      </c>
      <c r="O1154" s="16">
        <f t="shared" si="96"/>
        <v>54.5</v>
      </c>
      <c r="Q1154" s="16">
        <f>J1154/H1154</f>
        <v>2</v>
      </c>
      <c r="R1154" s="16">
        <f>3.1415*(H1154/2)^2*J1154</f>
        <v>45088.312657929819</v>
      </c>
      <c r="S1154" s="16">
        <f t="shared" si="101"/>
        <v>44.159694112518032</v>
      </c>
    </row>
    <row r="1155" spans="1:19" x14ac:dyDescent="0.45">
      <c r="D1155" s="13" t="s">
        <v>20</v>
      </c>
      <c r="F1155" s="20"/>
      <c r="G1155" s="42"/>
      <c r="H1155" s="14">
        <f t="shared" si="100"/>
        <v>30.618621784789728</v>
      </c>
      <c r="J1155" s="6">
        <f t="shared" si="99"/>
        <v>61.237243569579455</v>
      </c>
      <c r="K1155" s="14" t="s">
        <v>30</v>
      </c>
      <c r="L1155" s="15">
        <v>43138</v>
      </c>
      <c r="M1155" s="15">
        <v>43145</v>
      </c>
      <c r="N1155" s="16">
        <f t="shared" si="95"/>
        <v>18.533333333333335</v>
      </c>
      <c r="O1155" s="16">
        <f t="shared" si="96"/>
        <v>54.5</v>
      </c>
      <c r="Q1155" s="16">
        <f>J1155/H1155</f>
        <v>2</v>
      </c>
      <c r="R1155" s="16">
        <f>3.1415*(H1155/2)^2*J1155</f>
        <v>45088.312657929819</v>
      </c>
      <c r="S1155" s="16">
        <f t="shared" si="101"/>
        <v>44.159694112518032</v>
      </c>
    </row>
    <row r="1156" spans="1:19" x14ac:dyDescent="0.45">
      <c r="D1156" s="13" t="s">
        <v>20</v>
      </c>
      <c r="F1156" s="20"/>
      <c r="G1156" s="42"/>
      <c r="H1156" s="14">
        <f t="shared" si="100"/>
        <v>30.618621784789728</v>
      </c>
      <c r="J1156" s="6">
        <f t="shared" si="99"/>
        <v>61.237243569579455</v>
      </c>
      <c r="K1156" s="14" t="s">
        <v>30</v>
      </c>
      <c r="L1156" s="15">
        <v>43383</v>
      </c>
      <c r="M1156" s="15">
        <v>43390</v>
      </c>
      <c r="N1156" s="16">
        <f t="shared" si="95"/>
        <v>18.533333333333335</v>
      </c>
      <c r="O1156" s="16">
        <f t="shared" si="96"/>
        <v>54.5</v>
      </c>
      <c r="Q1156" s="16">
        <f>J1156/H1156</f>
        <v>2</v>
      </c>
      <c r="R1156" s="16">
        <f>3.1415*(H1156/2)^2*J1156</f>
        <v>45088.312657929819</v>
      </c>
      <c r="S1156" s="16">
        <f t="shared" si="101"/>
        <v>44.159694112518032</v>
      </c>
    </row>
    <row r="1157" spans="1:19" x14ac:dyDescent="0.45">
      <c r="D1157" s="13" t="s">
        <v>20</v>
      </c>
      <c r="F1157" s="20"/>
      <c r="G1157" s="42"/>
      <c r="H1157" s="14">
        <f t="shared" si="100"/>
        <v>30.618621784789728</v>
      </c>
      <c r="J1157" s="6">
        <f t="shared" si="99"/>
        <v>61.237243569579455</v>
      </c>
      <c r="K1157" s="14" t="s">
        <v>30</v>
      </c>
      <c r="L1157" s="15">
        <v>43360</v>
      </c>
      <c r="M1157" s="15">
        <v>43364</v>
      </c>
      <c r="N1157" s="16">
        <f t="shared" si="95"/>
        <v>18.533333333333335</v>
      </c>
      <c r="O1157" s="16">
        <f t="shared" si="96"/>
        <v>54.5</v>
      </c>
      <c r="Q1157" s="16">
        <f>J1157/H1157</f>
        <v>2</v>
      </c>
      <c r="R1157" s="16">
        <f>3.1415*(H1157/2)^2*J1157</f>
        <v>45088.312657929819</v>
      </c>
      <c r="S1157" s="16">
        <f t="shared" si="101"/>
        <v>44.159694112518032</v>
      </c>
    </row>
    <row r="1158" spans="1:19" x14ac:dyDescent="0.45">
      <c r="D1158" s="13" t="s">
        <v>20</v>
      </c>
      <c r="F1158" s="20"/>
      <c r="G1158" s="42"/>
      <c r="H1158" s="14">
        <f t="shared" si="100"/>
        <v>30.618621784789728</v>
      </c>
      <c r="J1158" s="6">
        <f t="shared" si="99"/>
        <v>61.237243569579455</v>
      </c>
      <c r="K1158" s="14" t="s">
        <v>30</v>
      </c>
      <c r="L1158" s="15">
        <v>43248</v>
      </c>
      <c r="M1158" s="15">
        <v>43255</v>
      </c>
      <c r="N1158" s="16">
        <f t="shared" si="95"/>
        <v>18.533333333333335</v>
      </c>
      <c r="O1158" s="16">
        <f t="shared" si="96"/>
        <v>54.5</v>
      </c>
      <c r="Q1158" s="16">
        <f>J1158/H1158</f>
        <v>2</v>
      </c>
      <c r="R1158" s="16">
        <f>3.1415*(H1158/2)^2*J1158</f>
        <v>45088.312657929819</v>
      </c>
      <c r="S1158" s="16">
        <f t="shared" si="101"/>
        <v>44.159694112518032</v>
      </c>
    </row>
    <row r="1159" spans="1:19" x14ac:dyDescent="0.45">
      <c r="D1159" s="13" t="s">
        <v>20</v>
      </c>
      <c r="F1159" s="20"/>
      <c r="G1159" s="42"/>
      <c r="H1159" s="14">
        <f t="shared" si="100"/>
        <v>30.618621784789728</v>
      </c>
      <c r="J1159" s="6">
        <f t="shared" si="99"/>
        <v>61.237243569579455</v>
      </c>
      <c r="K1159" s="14" t="s">
        <v>30</v>
      </c>
      <c r="L1159" s="15">
        <v>43196</v>
      </c>
      <c r="M1159" s="15">
        <v>43203</v>
      </c>
      <c r="N1159" s="16">
        <f t="shared" si="95"/>
        <v>18.533333333333335</v>
      </c>
      <c r="O1159" s="16">
        <f t="shared" si="96"/>
        <v>54.5</v>
      </c>
      <c r="Q1159" s="16">
        <f>J1159/H1159</f>
        <v>2</v>
      </c>
      <c r="R1159" s="16">
        <f>3.1415*(H1159/2)^2*J1159</f>
        <v>45088.312657929819</v>
      </c>
      <c r="S1159" s="16">
        <f t="shared" si="101"/>
        <v>44.159694112518032</v>
      </c>
    </row>
    <row r="1160" spans="1:19" x14ac:dyDescent="0.45">
      <c r="D1160" s="13" t="s">
        <v>20</v>
      </c>
      <c r="F1160" s="20"/>
      <c r="G1160" s="42"/>
      <c r="H1160" s="14">
        <f t="shared" si="100"/>
        <v>30.618621784789728</v>
      </c>
      <c r="J1160" s="6">
        <f t="shared" si="99"/>
        <v>61.237243569579455</v>
      </c>
      <c r="K1160" s="14" t="s">
        <v>30</v>
      </c>
      <c r="L1160" s="15">
        <v>43209</v>
      </c>
      <c r="M1160" s="15">
        <v>43213</v>
      </c>
      <c r="N1160" s="16">
        <f t="shared" si="95"/>
        <v>18.533333333333335</v>
      </c>
      <c r="O1160" s="16">
        <f t="shared" si="96"/>
        <v>54.5</v>
      </c>
      <c r="Q1160" s="16">
        <f>J1160/H1160</f>
        <v>2</v>
      </c>
      <c r="R1160" s="16">
        <f>3.1415*(H1160/2)^2*J1160</f>
        <v>45088.312657929819</v>
      </c>
      <c r="S1160" s="16">
        <f t="shared" si="101"/>
        <v>44.159694112518032</v>
      </c>
    </row>
    <row r="1161" spans="1:19" x14ac:dyDescent="0.45">
      <c r="D1161" s="13" t="s">
        <v>20</v>
      </c>
      <c r="F1161" s="20"/>
      <c r="G1161" s="42"/>
      <c r="H1161" s="14">
        <f t="shared" si="100"/>
        <v>30.618621784789728</v>
      </c>
      <c r="J1161" s="6">
        <f t="shared" si="99"/>
        <v>61.237243569579455</v>
      </c>
      <c r="K1161" s="14" t="s">
        <v>30</v>
      </c>
      <c r="L1161" s="15">
        <v>42866</v>
      </c>
      <c r="M1161" s="15">
        <v>42873</v>
      </c>
      <c r="N1161" s="16">
        <f t="shared" si="95"/>
        <v>18.533333333333335</v>
      </c>
      <c r="O1161" s="16">
        <f t="shared" si="96"/>
        <v>54.5</v>
      </c>
      <c r="Q1161" s="16">
        <f>J1161/H1161</f>
        <v>2</v>
      </c>
      <c r="R1161" s="16">
        <f>3.1415*(H1161/2)^2*J1161</f>
        <v>45088.312657929819</v>
      </c>
      <c r="S1161" s="16">
        <f t="shared" si="101"/>
        <v>44.159694112518032</v>
      </c>
    </row>
    <row r="1162" spans="1:19" x14ac:dyDescent="0.45">
      <c r="D1162" s="13" t="s">
        <v>20</v>
      </c>
      <c r="F1162" s="20"/>
      <c r="G1162" s="42"/>
      <c r="H1162" s="14">
        <f t="shared" si="100"/>
        <v>30.618621784789728</v>
      </c>
      <c r="J1162" s="6">
        <f t="shared" si="99"/>
        <v>61.237243569579455</v>
      </c>
      <c r="K1162" s="14" t="s">
        <v>30</v>
      </c>
      <c r="L1162" s="15">
        <v>42873</v>
      </c>
      <c r="M1162" s="15">
        <v>42880</v>
      </c>
      <c r="N1162" s="16">
        <f t="shared" si="95"/>
        <v>18.533333333333335</v>
      </c>
      <c r="O1162" s="16">
        <f t="shared" si="96"/>
        <v>54.5</v>
      </c>
      <c r="Q1162" s="16">
        <f>J1162/H1162</f>
        <v>2</v>
      </c>
      <c r="R1162" s="16">
        <f>3.1415*(H1162/2)^2*J1162</f>
        <v>45088.312657929819</v>
      </c>
      <c r="S1162" s="16">
        <f t="shared" si="101"/>
        <v>44.159694112518032</v>
      </c>
    </row>
    <row r="1163" spans="1:19" x14ac:dyDescent="0.45">
      <c r="D1163" s="13" t="s">
        <v>20</v>
      </c>
      <c r="F1163" s="20"/>
      <c r="G1163" s="42"/>
      <c r="H1163" s="14">
        <f t="shared" si="100"/>
        <v>30.618621784789728</v>
      </c>
      <c r="J1163" s="6">
        <f t="shared" si="99"/>
        <v>61.237243569579455</v>
      </c>
      <c r="K1163" s="14" t="s">
        <v>30</v>
      </c>
      <c r="L1163" s="15">
        <v>42880</v>
      </c>
      <c r="M1163" s="15">
        <v>42887</v>
      </c>
      <c r="N1163" s="16">
        <f t="shared" si="95"/>
        <v>18.533333333333335</v>
      </c>
      <c r="O1163" s="16">
        <f t="shared" si="96"/>
        <v>54.5</v>
      </c>
      <c r="Q1163" s="16">
        <f>J1163/H1163</f>
        <v>2</v>
      </c>
      <c r="R1163" s="16">
        <f>3.1415*(H1163/2)^2*J1163</f>
        <v>45088.312657929819</v>
      </c>
      <c r="S1163" s="16">
        <f t="shared" si="101"/>
        <v>44.159694112518032</v>
      </c>
    </row>
    <row r="1164" spans="1:19" x14ac:dyDescent="0.45">
      <c r="D1164" s="13" t="s">
        <v>20</v>
      </c>
      <c r="F1164" s="20"/>
      <c r="G1164" s="42"/>
      <c r="H1164" s="14">
        <f t="shared" si="100"/>
        <v>30.618621784789728</v>
      </c>
      <c r="J1164" s="6">
        <f t="shared" si="99"/>
        <v>61.237243569579455</v>
      </c>
      <c r="K1164" s="14" t="s">
        <v>30</v>
      </c>
      <c r="L1164" s="15">
        <v>42824</v>
      </c>
      <c r="M1164" s="15">
        <v>42831</v>
      </c>
      <c r="N1164" s="16">
        <f t="shared" si="95"/>
        <v>18.533333333333335</v>
      </c>
      <c r="O1164" s="16">
        <f t="shared" si="96"/>
        <v>54.5</v>
      </c>
      <c r="Q1164" s="16">
        <f>J1164/H1164</f>
        <v>2</v>
      </c>
      <c r="R1164" s="16">
        <f>3.1415*(H1164/2)^2*J1164</f>
        <v>45088.312657929819</v>
      </c>
      <c r="S1164" s="16">
        <f t="shared" si="101"/>
        <v>44.159694112518032</v>
      </c>
    </row>
    <row r="1165" spans="1:19" x14ac:dyDescent="0.45">
      <c r="D1165" s="13" t="s">
        <v>20</v>
      </c>
      <c r="F1165" s="20"/>
      <c r="G1165" s="42"/>
      <c r="H1165" s="14">
        <f t="shared" si="100"/>
        <v>30.618621784789728</v>
      </c>
      <c r="J1165" s="6">
        <f t="shared" si="99"/>
        <v>61.237243569579455</v>
      </c>
      <c r="K1165" s="14" t="s">
        <v>30</v>
      </c>
      <c r="L1165" s="15">
        <v>42831</v>
      </c>
      <c r="M1165" s="15">
        <v>42838</v>
      </c>
      <c r="N1165" s="16">
        <f t="shared" si="95"/>
        <v>18.533333333333335</v>
      </c>
      <c r="O1165" s="16">
        <f t="shared" si="96"/>
        <v>54.5</v>
      </c>
      <c r="Q1165" s="16">
        <f>J1165/H1165</f>
        <v>2</v>
      </c>
      <c r="R1165" s="16">
        <f>3.1415*(H1165/2)^2*J1165</f>
        <v>45088.312657929819</v>
      </c>
      <c r="S1165" s="16">
        <f t="shared" si="101"/>
        <v>44.159694112518032</v>
      </c>
    </row>
    <row r="1166" spans="1:19" x14ac:dyDescent="0.45">
      <c r="D1166" s="13" t="s">
        <v>20</v>
      </c>
      <c r="F1166" s="20"/>
      <c r="G1166" s="42"/>
      <c r="H1166" s="14">
        <f t="shared" si="100"/>
        <v>30.618621784789728</v>
      </c>
      <c r="J1166" s="6">
        <f t="shared" si="99"/>
        <v>61.237243569579455</v>
      </c>
      <c r="K1166" s="14" t="s">
        <v>30</v>
      </c>
      <c r="L1166" s="15">
        <v>42803</v>
      </c>
      <c r="M1166" s="15">
        <v>42810</v>
      </c>
      <c r="N1166" s="16">
        <f t="shared" si="95"/>
        <v>18.533333333333335</v>
      </c>
      <c r="O1166" s="16">
        <f t="shared" si="96"/>
        <v>54.5</v>
      </c>
      <c r="Q1166" s="16">
        <f>J1166/H1166</f>
        <v>2</v>
      </c>
      <c r="R1166" s="16">
        <f>3.1415*(H1166/2)^2*J1166</f>
        <v>45088.312657929819</v>
      </c>
      <c r="S1166" s="16">
        <f t="shared" si="101"/>
        <v>44.159694112518032</v>
      </c>
    </row>
    <row r="1167" spans="1:19" x14ac:dyDescent="0.45">
      <c r="D1167" s="13" t="s">
        <v>20</v>
      </c>
      <c r="F1167" s="20"/>
      <c r="G1167" s="42"/>
      <c r="H1167" s="14">
        <f t="shared" si="100"/>
        <v>30.618621784789728</v>
      </c>
      <c r="J1167" s="6">
        <f t="shared" si="99"/>
        <v>61.237243569579455</v>
      </c>
      <c r="K1167" s="14" t="s">
        <v>30</v>
      </c>
      <c r="L1167" s="15">
        <v>42775</v>
      </c>
      <c r="M1167" s="15">
        <v>42782</v>
      </c>
      <c r="N1167" s="16">
        <f t="shared" si="95"/>
        <v>18.533333333333335</v>
      </c>
      <c r="O1167" s="16">
        <f t="shared" si="96"/>
        <v>54.5</v>
      </c>
      <c r="Q1167" s="16">
        <f>J1167/H1167</f>
        <v>2</v>
      </c>
      <c r="R1167" s="16">
        <f>3.1415*(H1167/2)^2*J1167</f>
        <v>45088.312657929819</v>
      </c>
      <c r="S1167" s="16">
        <f t="shared" si="101"/>
        <v>44.159694112518032</v>
      </c>
    </row>
    <row r="1168" spans="1:19" x14ac:dyDescent="0.45">
      <c r="D1168" s="13" t="s">
        <v>20</v>
      </c>
      <c r="F1168" s="20"/>
      <c r="G1168" s="42"/>
      <c r="H1168" s="14">
        <f t="shared" si="100"/>
        <v>30.618621784789728</v>
      </c>
      <c r="J1168" s="6">
        <f t="shared" si="99"/>
        <v>61.237243569579455</v>
      </c>
      <c r="K1168" s="14" t="s">
        <v>30</v>
      </c>
      <c r="L1168" s="15">
        <v>42754</v>
      </c>
      <c r="M1168" s="15">
        <v>42761</v>
      </c>
      <c r="N1168" s="16">
        <f t="shared" si="95"/>
        <v>18.533333333333335</v>
      </c>
      <c r="O1168" s="16">
        <f t="shared" si="96"/>
        <v>54.5</v>
      </c>
      <c r="Q1168" s="16">
        <f>J1168/H1168</f>
        <v>2</v>
      </c>
      <c r="R1168" s="16">
        <f>3.1415*(H1168/2)^2*J1168</f>
        <v>45088.312657929819</v>
      </c>
      <c r="S1168" s="16">
        <f t="shared" si="101"/>
        <v>44.159694112518032</v>
      </c>
    </row>
    <row r="1169" spans="1:19" x14ac:dyDescent="0.45">
      <c r="D1169" s="13" t="s">
        <v>20</v>
      </c>
      <c r="F1169" s="20"/>
      <c r="G1169" s="42"/>
      <c r="H1169" s="14">
        <f t="shared" si="100"/>
        <v>30.618621784789728</v>
      </c>
      <c r="J1169" s="6">
        <f t="shared" si="99"/>
        <v>61.237243569579455</v>
      </c>
      <c r="K1169" s="14" t="s">
        <v>30</v>
      </c>
      <c r="L1169" s="15">
        <v>42761</v>
      </c>
      <c r="M1169" s="15">
        <v>42768</v>
      </c>
      <c r="N1169" s="16">
        <f t="shared" si="95"/>
        <v>18.533333333333335</v>
      </c>
      <c r="O1169" s="16">
        <f t="shared" si="96"/>
        <v>54.5</v>
      </c>
      <c r="Q1169" s="16">
        <f>J1169/H1169</f>
        <v>2</v>
      </c>
      <c r="R1169" s="16">
        <f>3.1415*(H1169/2)^2*J1169</f>
        <v>45088.312657929819</v>
      </c>
      <c r="S1169" s="16">
        <f t="shared" si="101"/>
        <v>44.159694112518032</v>
      </c>
    </row>
    <row r="1170" spans="1:19" x14ac:dyDescent="0.45">
      <c r="F1170" s="20"/>
      <c r="G1170" s="42"/>
      <c r="M1170" s="15"/>
    </row>
    <row r="1171" spans="1:19" x14ac:dyDescent="0.45">
      <c r="A1171" s="12">
        <v>88</v>
      </c>
      <c r="B1171" s="25" t="s">
        <v>79</v>
      </c>
      <c r="C1171" s="19">
        <v>2022</v>
      </c>
      <c r="F1171" s="13" t="s">
        <v>20</v>
      </c>
      <c r="H1171" s="14">
        <f t="shared" si="98"/>
        <v>16.583123951777001</v>
      </c>
      <c r="I1171" s="14" t="s">
        <v>80</v>
      </c>
      <c r="J1171" s="6">
        <f>SQRT(11*100)</f>
        <v>33.166247903554002</v>
      </c>
      <c r="K1171" s="14" t="s">
        <v>30</v>
      </c>
      <c r="L1171" s="15">
        <v>43181</v>
      </c>
      <c r="M1171" s="15">
        <v>43206</v>
      </c>
      <c r="N1171" s="16">
        <v>9.9358599999999999</v>
      </c>
      <c r="O1171" s="43">
        <v>50.497689999999999</v>
      </c>
      <c r="Q1171" s="16">
        <f>J1171/H1171</f>
        <v>2</v>
      </c>
      <c r="R1171" s="16">
        <f>3.1415*(H1171/2)^2*J1171</f>
        <v>7163.1840354947763</v>
      </c>
      <c r="S1171" s="16">
        <f t="shared" si="97"/>
        <v>23.917003393804873</v>
      </c>
    </row>
    <row r="1172" spans="1:19" x14ac:dyDescent="0.45">
      <c r="F1172" s="13" t="s">
        <v>20</v>
      </c>
      <c r="H1172" s="14">
        <f t="shared" si="98"/>
        <v>16.583123951777001</v>
      </c>
      <c r="J1172" s="6">
        <f t="shared" ref="J1172:J1202" si="102">SQRT(11*100)</f>
        <v>33.166247903554002</v>
      </c>
      <c r="K1172" s="14" t="s">
        <v>30</v>
      </c>
      <c r="L1172" s="15">
        <v>43208</v>
      </c>
      <c r="M1172" s="15">
        <v>43213</v>
      </c>
      <c r="N1172" s="16">
        <v>9.9358599999999999</v>
      </c>
      <c r="O1172" s="43">
        <v>50.497689999999999</v>
      </c>
      <c r="Q1172" s="16">
        <f>J1172/H1172</f>
        <v>2</v>
      </c>
      <c r="R1172" s="16">
        <f>3.1415*(H1172/2)^2*J1172</f>
        <v>7163.1840354947763</v>
      </c>
      <c r="S1172" s="16">
        <f t="shared" si="97"/>
        <v>23.917003393804873</v>
      </c>
    </row>
    <row r="1173" spans="1:19" x14ac:dyDescent="0.45">
      <c r="F1173" s="13" t="s">
        <v>20</v>
      </c>
      <c r="H1173" s="14">
        <f t="shared" si="98"/>
        <v>16.583123951777001</v>
      </c>
      <c r="J1173" s="6">
        <f t="shared" si="102"/>
        <v>33.166247903554002</v>
      </c>
      <c r="K1173" s="14" t="s">
        <v>30</v>
      </c>
      <c r="L1173" s="15">
        <v>43213</v>
      </c>
      <c r="M1173" s="15">
        <v>43242</v>
      </c>
      <c r="N1173" s="16">
        <v>9.9358599999999999</v>
      </c>
      <c r="O1173" s="43">
        <v>50.497689999999999</v>
      </c>
      <c r="Q1173" s="16">
        <f>J1173/H1173</f>
        <v>2</v>
      </c>
      <c r="R1173" s="16">
        <f>3.1415*(H1173/2)^2*J1173</f>
        <v>7163.1840354947763</v>
      </c>
      <c r="S1173" s="16">
        <f t="shared" si="97"/>
        <v>23.917003393804873</v>
      </c>
    </row>
    <row r="1174" spans="1:19" x14ac:dyDescent="0.45">
      <c r="F1174" s="13" t="s">
        <v>20</v>
      </c>
      <c r="H1174" s="14">
        <f t="shared" si="98"/>
        <v>16.583123951777001</v>
      </c>
      <c r="J1174" s="6">
        <f t="shared" si="102"/>
        <v>33.166247903554002</v>
      </c>
      <c r="K1174" s="14" t="s">
        <v>30</v>
      </c>
      <c r="L1174" s="15">
        <v>43242</v>
      </c>
      <c r="M1174" s="15">
        <v>43264</v>
      </c>
      <c r="N1174" s="16">
        <v>9.9358599999999999</v>
      </c>
      <c r="O1174" s="43">
        <v>50.497689999999999</v>
      </c>
      <c r="Q1174" s="16">
        <f>J1174/H1174</f>
        <v>2</v>
      </c>
      <c r="R1174" s="16">
        <f>3.1415*(H1174/2)^2*J1174</f>
        <v>7163.1840354947763</v>
      </c>
      <c r="S1174" s="16">
        <f t="shared" si="97"/>
        <v>23.917003393804873</v>
      </c>
    </row>
    <row r="1175" spans="1:19" x14ac:dyDescent="0.45">
      <c r="F1175" s="13" t="s">
        <v>20</v>
      </c>
      <c r="H1175" s="14">
        <f t="shared" si="98"/>
        <v>16.583123951777001</v>
      </c>
      <c r="J1175" s="6">
        <f t="shared" si="102"/>
        <v>33.166247903554002</v>
      </c>
      <c r="K1175" s="14" t="s">
        <v>30</v>
      </c>
      <c r="L1175" s="15">
        <v>43264</v>
      </c>
      <c r="M1175" s="15">
        <v>43297</v>
      </c>
      <c r="N1175" s="16">
        <v>9.9358599999999999</v>
      </c>
      <c r="O1175" s="43">
        <v>50.497689999999999</v>
      </c>
      <c r="Q1175" s="16">
        <f>J1175/H1175</f>
        <v>2</v>
      </c>
      <c r="R1175" s="16">
        <f>3.1415*(H1175/2)^2*J1175</f>
        <v>7163.1840354947763</v>
      </c>
      <c r="S1175" s="16">
        <f t="shared" si="97"/>
        <v>23.917003393804873</v>
      </c>
    </row>
    <row r="1176" spans="1:19" x14ac:dyDescent="0.45">
      <c r="F1176" s="13" t="s">
        <v>20</v>
      </c>
      <c r="H1176" s="14">
        <f t="shared" si="98"/>
        <v>16.583123951777001</v>
      </c>
      <c r="J1176" s="6">
        <f t="shared" si="102"/>
        <v>33.166247903554002</v>
      </c>
      <c r="K1176" s="14" t="s">
        <v>30</v>
      </c>
      <c r="L1176" s="15">
        <v>43297</v>
      </c>
      <c r="M1176" s="15">
        <v>43326</v>
      </c>
      <c r="N1176" s="16">
        <v>9.9358599999999999</v>
      </c>
      <c r="O1176" s="43">
        <v>50.497689999999999</v>
      </c>
      <c r="Q1176" s="16">
        <f>J1176/H1176</f>
        <v>2</v>
      </c>
      <c r="R1176" s="16">
        <f>3.1415*(H1176/2)^2*J1176</f>
        <v>7163.1840354947763</v>
      </c>
      <c r="S1176" s="16">
        <f t="shared" si="97"/>
        <v>23.917003393804873</v>
      </c>
    </row>
    <row r="1177" spans="1:19" x14ac:dyDescent="0.45">
      <c r="F1177" s="13" t="s">
        <v>20</v>
      </c>
      <c r="H1177" s="14">
        <f t="shared" si="98"/>
        <v>16.583123951777001</v>
      </c>
      <c r="J1177" s="6">
        <f t="shared" si="102"/>
        <v>33.166247903554002</v>
      </c>
      <c r="K1177" s="14" t="s">
        <v>30</v>
      </c>
      <c r="L1177" s="15">
        <v>43326</v>
      </c>
      <c r="M1177" s="15">
        <v>43350</v>
      </c>
      <c r="N1177" s="16">
        <v>9.9358599999999999</v>
      </c>
      <c r="O1177" s="43">
        <v>50.497689999999999</v>
      </c>
      <c r="Q1177" s="16">
        <f>J1177/H1177</f>
        <v>2</v>
      </c>
      <c r="R1177" s="16">
        <f>3.1415*(H1177/2)^2*J1177</f>
        <v>7163.1840354947763</v>
      </c>
      <c r="S1177" s="16">
        <f t="shared" si="97"/>
        <v>23.917003393804873</v>
      </c>
    </row>
    <row r="1178" spans="1:19" x14ac:dyDescent="0.45">
      <c r="F1178" s="13" t="s">
        <v>20</v>
      </c>
      <c r="H1178" s="14">
        <f t="shared" si="98"/>
        <v>16.583123951777001</v>
      </c>
      <c r="J1178" s="6">
        <f t="shared" si="102"/>
        <v>33.166247903554002</v>
      </c>
      <c r="K1178" s="14" t="s">
        <v>30</v>
      </c>
      <c r="L1178" s="15">
        <v>43181</v>
      </c>
      <c r="M1178" s="15">
        <v>43206</v>
      </c>
      <c r="N1178" s="43">
        <v>9.5247100000000007</v>
      </c>
      <c r="O1178" s="43">
        <v>51.324759999999998</v>
      </c>
      <c r="Q1178" s="16">
        <f>J1178/H1178</f>
        <v>2</v>
      </c>
      <c r="R1178" s="16">
        <f>3.1415*(H1178/2)^2*J1178</f>
        <v>7163.1840354947763</v>
      </c>
      <c r="S1178" s="16">
        <f t="shared" si="97"/>
        <v>23.917003393804873</v>
      </c>
    </row>
    <row r="1179" spans="1:19" x14ac:dyDescent="0.45">
      <c r="F1179" s="13" t="s">
        <v>20</v>
      </c>
      <c r="H1179" s="14">
        <f t="shared" si="98"/>
        <v>16.583123951777001</v>
      </c>
      <c r="J1179" s="6">
        <f t="shared" si="102"/>
        <v>33.166247903554002</v>
      </c>
      <c r="K1179" s="14" t="s">
        <v>30</v>
      </c>
      <c r="L1179" s="15">
        <v>43208</v>
      </c>
      <c r="M1179" s="15">
        <v>43235</v>
      </c>
      <c r="N1179" s="43">
        <v>9.5247100000000007</v>
      </c>
      <c r="O1179" s="43">
        <v>51.324759999999998</v>
      </c>
      <c r="Q1179" s="16">
        <f>J1179/H1179</f>
        <v>2</v>
      </c>
      <c r="R1179" s="16">
        <f>3.1415*(H1179/2)^2*J1179</f>
        <v>7163.1840354947763</v>
      </c>
      <c r="S1179" s="16">
        <f t="shared" si="97"/>
        <v>23.917003393804873</v>
      </c>
    </row>
    <row r="1180" spans="1:19" x14ac:dyDescent="0.45">
      <c r="F1180" s="13" t="s">
        <v>20</v>
      </c>
      <c r="H1180" s="14">
        <f t="shared" si="98"/>
        <v>16.583123951777001</v>
      </c>
      <c r="J1180" s="6">
        <f t="shared" si="102"/>
        <v>33.166247903554002</v>
      </c>
      <c r="K1180" s="14" t="s">
        <v>30</v>
      </c>
      <c r="L1180" s="15">
        <v>43235</v>
      </c>
      <c r="M1180" s="15">
        <v>43269</v>
      </c>
      <c r="N1180" s="43">
        <v>9.5247100000000007</v>
      </c>
      <c r="O1180" s="43">
        <v>51.324759999999998</v>
      </c>
      <c r="Q1180" s="16">
        <f>J1180/H1180</f>
        <v>2</v>
      </c>
      <c r="R1180" s="16">
        <f>3.1415*(H1180/2)^2*J1180</f>
        <v>7163.1840354947763</v>
      </c>
      <c r="S1180" s="16">
        <f t="shared" si="97"/>
        <v>23.917003393804873</v>
      </c>
    </row>
    <row r="1181" spans="1:19" x14ac:dyDescent="0.45">
      <c r="F1181" s="13" t="s">
        <v>20</v>
      </c>
      <c r="H1181" s="14">
        <f t="shared" si="98"/>
        <v>16.583123951777001</v>
      </c>
      <c r="J1181" s="6">
        <f t="shared" si="102"/>
        <v>33.166247903554002</v>
      </c>
      <c r="K1181" s="14" t="s">
        <v>30</v>
      </c>
      <c r="L1181" s="15">
        <v>43269</v>
      </c>
      <c r="M1181" s="15">
        <v>43297</v>
      </c>
      <c r="N1181" s="43">
        <v>9.5247100000000007</v>
      </c>
      <c r="O1181" s="43">
        <v>51.324759999999998</v>
      </c>
      <c r="Q1181" s="16">
        <f>J1181/H1181</f>
        <v>2</v>
      </c>
      <c r="R1181" s="16">
        <f>3.1415*(H1181/2)^2*J1181</f>
        <v>7163.1840354947763</v>
      </c>
      <c r="S1181" s="16">
        <f t="shared" si="97"/>
        <v>23.917003393804873</v>
      </c>
    </row>
    <row r="1182" spans="1:19" x14ac:dyDescent="0.45">
      <c r="F1182" s="13" t="s">
        <v>20</v>
      </c>
      <c r="H1182" s="14">
        <f t="shared" si="98"/>
        <v>16.583123951777001</v>
      </c>
      <c r="J1182" s="6">
        <f t="shared" si="102"/>
        <v>33.166247903554002</v>
      </c>
      <c r="K1182" s="14" t="s">
        <v>30</v>
      </c>
      <c r="L1182" s="15">
        <v>43297</v>
      </c>
      <c r="M1182" s="15">
        <v>43329</v>
      </c>
      <c r="N1182" s="43">
        <v>9.5247100000000007</v>
      </c>
      <c r="O1182" s="43">
        <v>51.324759999999998</v>
      </c>
      <c r="Q1182" s="16">
        <f>J1182/H1182</f>
        <v>2</v>
      </c>
      <c r="R1182" s="16">
        <f>3.1415*(H1182/2)^2*J1182</f>
        <v>7163.1840354947763</v>
      </c>
      <c r="S1182" s="16">
        <f t="shared" si="97"/>
        <v>23.917003393804873</v>
      </c>
    </row>
    <row r="1183" spans="1:19" x14ac:dyDescent="0.45">
      <c r="F1183" s="13" t="s">
        <v>20</v>
      </c>
      <c r="H1183" s="14">
        <f t="shared" si="98"/>
        <v>16.583123951777001</v>
      </c>
      <c r="J1183" s="6">
        <f t="shared" si="102"/>
        <v>33.166247903554002</v>
      </c>
      <c r="K1183" s="14" t="s">
        <v>30</v>
      </c>
      <c r="L1183" s="15">
        <v>43329</v>
      </c>
      <c r="M1183" s="15">
        <v>43363</v>
      </c>
      <c r="N1183" s="43">
        <v>9.5247100000000007</v>
      </c>
      <c r="O1183" s="43">
        <v>51.324759999999998</v>
      </c>
      <c r="Q1183" s="16">
        <f>J1183/H1183</f>
        <v>2</v>
      </c>
      <c r="R1183" s="16">
        <f>3.1415*(H1183/2)^2*J1183</f>
        <v>7163.1840354947763</v>
      </c>
      <c r="S1183" s="16">
        <f t="shared" ref="S1183:S1244" si="103">2 * (R1183*3/(4*3.1415))^(1/3)</f>
        <v>23.917003393804873</v>
      </c>
    </row>
    <row r="1184" spans="1:19" x14ac:dyDescent="0.45">
      <c r="F1184" s="13" t="s">
        <v>20</v>
      </c>
      <c r="H1184" s="14">
        <f t="shared" si="98"/>
        <v>16.583123951777001</v>
      </c>
      <c r="J1184" s="6">
        <f t="shared" si="102"/>
        <v>33.166247903554002</v>
      </c>
      <c r="K1184" s="14" t="s">
        <v>30</v>
      </c>
      <c r="L1184" s="15">
        <v>43363</v>
      </c>
      <c r="M1184" s="15">
        <v>43376</v>
      </c>
      <c r="N1184" s="43">
        <v>9.5247100000000007</v>
      </c>
      <c r="O1184" s="43">
        <v>51.324759999999998</v>
      </c>
      <c r="Q1184" s="16">
        <f>J1184/H1184</f>
        <v>2</v>
      </c>
      <c r="R1184" s="16">
        <f>3.1415*(H1184/2)^2*J1184</f>
        <v>7163.1840354947763</v>
      </c>
      <c r="S1184" s="16">
        <f t="shared" si="103"/>
        <v>23.917003393804873</v>
      </c>
    </row>
    <row r="1185" spans="6:19" x14ac:dyDescent="0.45">
      <c r="F1185" s="13" t="s">
        <v>20</v>
      </c>
      <c r="H1185" s="14">
        <f t="shared" si="98"/>
        <v>16.583123951777001</v>
      </c>
      <c r="J1185" s="6">
        <f t="shared" si="102"/>
        <v>33.166247903554002</v>
      </c>
      <c r="K1185" s="14" t="s">
        <v>30</v>
      </c>
      <c r="L1185" s="15">
        <v>43181</v>
      </c>
      <c r="M1185" s="15">
        <v>43206</v>
      </c>
      <c r="N1185" s="43">
        <v>8.7171000000000003</v>
      </c>
      <c r="O1185" s="43">
        <v>53.112740000000002</v>
      </c>
      <c r="Q1185" s="16">
        <f>J1185/H1185</f>
        <v>2</v>
      </c>
      <c r="R1185" s="16">
        <f>3.1415*(H1185/2)^2*J1185</f>
        <v>7163.1840354947763</v>
      </c>
      <c r="S1185" s="16">
        <f t="shared" si="103"/>
        <v>23.917003393804873</v>
      </c>
    </row>
    <row r="1186" spans="6:19" x14ac:dyDescent="0.45">
      <c r="F1186" s="13" t="s">
        <v>20</v>
      </c>
      <c r="H1186" s="14">
        <f t="shared" si="98"/>
        <v>16.583123951777001</v>
      </c>
      <c r="J1186" s="6">
        <f t="shared" si="102"/>
        <v>33.166247903554002</v>
      </c>
      <c r="K1186" s="14" t="s">
        <v>30</v>
      </c>
      <c r="L1186" s="15">
        <v>43209</v>
      </c>
      <c r="M1186" s="15">
        <v>43236</v>
      </c>
      <c r="N1186" s="43">
        <v>8.7171000000000003</v>
      </c>
      <c r="O1186" s="43">
        <v>53.112740000000002</v>
      </c>
      <c r="Q1186" s="16">
        <f>J1186/H1186</f>
        <v>2</v>
      </c>
      <c r="R1186" s="16">
        <f>3.1415*(H1186/2)^2*J1186</f>
        <v>7163.1840354947763</v>
      </c>
      <c r="S1186" s="16">
        <f t="shared" si="103"/>
        <v>23.917003393804873</v>
      </c>
    </row>
    <row r="1187" spans="6:19" x14ac:dyDescent="0.45">
      <c r="F1187" s="13" t="s">
        <v>20</v>
      </c>
      <c r="H1187" s="14">
        <f t="shared" ref="H1187:H1202" si="104">J1187/2</f>
        <v>16.583123951777001</v>
      </c>
      <c r="J1187" s="6">
        <f t="shared" si="102"/>
        <v>33.166247903554002</v>
      </c>
      <c r="K1187" s="14" t="s">
        <v>30</v>
      </c>
      <c r="L1187" s="15">
        <v>43236</v>
      </c>
      <c r="M1187" s="15">
        <v>43261</v>
      </c>
      <c r="N1187" s="43">
        <v>8.7171000000000003</v>
      </c>
      <c r="O1187" s="43">
        <v>53.112740000000002</v>
      </c>
      <c r="Q1187" s="16">
        <f>J1187/H1187</f>
        <v>2</v>
      </c>
      <c r="R1187" s="16">
        <f>3.1415*(H1187/2)^2*J1187</f>
        <v>7163.1840354947763</v>
      </c>
      <c r="S1187" s="16">
        <f t="shared" si="103"/>
        <v>23.917003393804873</v>
      </c>
    </row>
    <row r="1188" spans="6:19" x14ac:dyDescent="0.45">
      <c r="F1188" s="13" t="s">
        <v>20</v>
      </c>
      <c r="H1188" s="14">
        <f t="shared" si="104"/>
        <v>16.583123951777001</v>
      </c>
      <c r="J1188" s="6">
        <f t="shared" si="102"/>
        <v>33.166247903554002</v>
      </c>
      <c r="K1188" s="14" t="s">
        <v>30</v>
      </c>
      <c r="L1188" s="15">
        <v>43261</v>
      </c>
      <c r="M1188" s="15">
        <v>43292</v>
      </c>
      <c r="N1188" s="43">
        <v>8.7171000000000003</v>
      </c>
      <c r="O1188" s="43">
        <v>53.112740000000002</v>
      </c>
      <c r="Q1188" s="16">
        <f>J1188/H1188</f>
        <v>2</v>
      </c>
      <c r="R1188" s="16">
        <f>3.1415*(H1188/2)^2*J1188</f>
        <v>7163.1840354947763</v>
      </c>
      <c r="S1188" s="16">
        <f t="shared" si="103"/>
        <v>23.917003393804873</v>
      </c>
    </row>
    <row r="1189" spans="6:19" x14ac:dyDescent="0.45">
      <c r="F1189" s="13" t="s">
        <v>20</v>
      </c>
      <c r="H1189" s="14">
        <f t="shared" si="104"/>
        <v>16.583123951777001</v>
      </c>
      <c r="J1189" s="6">
        <f t="shared" si="102"/>
        <v>33.166247903554002</v>
      </c>
      <c r="K1189" s="14" t="s">
        <v>30</v>
      </c>
      <c r="L1189" s="15">
        <v>43292</v>
      </c>
      <c r="M1189" s="15">
        <v>43309</v>
      </c>
      <c r="N1189" s="43">
        <v>8.7171000000000003</v>
      </c>
      <c r="O1189" s="43">
        <v>53.112740000000002</v>
      </c>
      <c r="Q1189" s="16">
        <f>J1189/H1189</f>
        <v>2</v>
      </c>
      <c r="R1189" s="16">
        <f>3.1415*(H1189/2)^2*J1189</f>
        <v>7163.1840354947763</v>
      </c>
      <c r="S1189" s="16">
        <f t="shared" si="103"/>
        <v>23.917003393804873</v>
      </c>
    </row>
    <row r="1190" spans="6:19" x14ac:dyDescent="0.45">
      <c r="F1190" s="13" t="s">
        <v>20</v>
      </c>
      <c r="H1190" s="14">
        <f t="shared" si="104"/>
        <v>16.583123951777001</v>
      </c>
      <c r="J1190" s="6">
        <f t="shared" si="102"/>
        <v>33.166247903554002</v>
      </c>
      <c r="K1190" s="14" t="s">
        <v>30</v>
      </c>
      <c r="L1190" s="15">
        <v>43309</v>
      </c>
      <c r="M1190" s="15">
        <v>43339</v>
      </c>
      <c r="N1190" s="43">
        <v>8.7171000000000003</v>
      </c>
      <c r="O1190" s="43">
        <v>53.112740000000002</v>
      </c>
      <c r="Q1190" s="16">
        <f>J1190/H1190</f>
        <v>2</v>
      </c>
      <c r="R1190" s="16">
        <f>3.1415*(H1190/2)^2*J1190</f>
        <v>7163.1840354947763</v>
      </c>
      <c r="S1190" s="16">
        <f t="shared" si="103"/>
        <v>23.917003393804873</v>
      </c>
    </row>
    <row r="1191" spans="6:19" x14ac:dyDescent="0.45">
      <c r="F1191" s="13" t="s">
        <v>20</v>
      </c>
      <c r="H1191" s="14">
        <f t="shared" si="104"/>
        <v>16.583123951777001</v>
      </c>
      <c r="J1191" s="6">
        <f t="shared" si="102"/>
        <v>33.166247903554002</v>
      </c>
      <c r="K1191" s="14" t="s">
        <v>30</v>
      </c>
      <c r="L1191" s="15">
        <v>43339</v>
      </c>
      <c r="M1191" s="15">
        <v>43367</v>
      </c>
      <c r="N1191" s="43">
        <v>8.7171000000000003</v>
      </c>
      <c r="O1191" s="43">
        <v>53.112740000000002</v>
      </c>
      <c r="Q1191" s="16">
        <f>J1191/H1191</f>
        <v>2</v>
      </c>
      <c r="R1191" s="16">
        <f>3.1415*(H1191/2)^2*J1191</f>
        <v>7163.1840354947763</v>
      </c>
      <c r="S1191" s="16">
        <f t="shared" si="103"/>
        <v>23.917003393804873</v>
      </c>
    </row>
    <row r="1192" spans="6:19" x14ac:dyDescent="0.45">
      <c r="F1192" s="13" t="s">
        <v>20</v>
      </c>
      <c r="H1192" s="14">
        <f t="shared" si="104"/>
        <v>16.583123951777001</v>
      </c>
      <c r="J1192" s="6">
        <f t="shared" si="102"/>
        <v>33.166247903554002</v>
      </c>
      <c r="K1192" s="14" t="s">
        <v>30</v>
      </c>
      <c r="L1192" s="15">
        <v>43182</v>
      </c>
      <c r="M1192" s="15">
        <v>43206</v>
      </c>
      <c r="N1192" s="43">
        <v>8.5695099999999993</v>
      </c>
      <c r="O1192" s="43">
        <v>53.562669999999997</v>
      </c>
      <c r="Q1192" s="16">
        <f>J1192/H1192</f>
        <v>2</v>
      </c>
      <c r="R1192" s="16">
        <f>3.1415*(H1192/2)^2*J1192</f>
        <v>7163.1840354947763</v>
      </c>
      <c r="S1192" s="16">
        <f t="shared" si="103"/>
        <v>23.917003393804873</v>
      </c>
    </row>
    <row r="1193" spans="6:19" x14ac:dyDescent="0.45">
      <c r="F1193" s="13" t="s">
        <v>20</v>
      </c>
      <c r="H1193" s="14">
        <f t="shared" si="104"/>
        <v>16.583123951777001</v>
      </c>
      <c r="J1193" s="6">
        <f t="shared" si="102"/>
        <v>33.166247903554002</v>
      </c>
      <c r="K1193" s="14" t="s">
        <v>30</v>
      </c>
      <c r="L1193" s="15">
        <v>43209</v>
      </c>
      <c r="M1193" s="15">
        <v>43221</v>
      </c>
      <c r="N1193" s="43">
        <v>8.5695099999999993</v>
      </c>
      <c r="O1193" s="43">
        <v>53.562669999999997</v>
      </c>
      <c r="Q1193" s="16">
        <f>J1193/H1193</f>
        <v>2</v>
      </c>
      <c r="R1193" s="16">
        <f>3.1415*(H1193/2)^2*J1193</f>
        <v>7163.1840354947763</v>
      </c>
      <c r="S1193" s="16">
        <f t="shared" si="103"/>
        <v>23.917003393804873</v>
      </c>
    </row>
    <row r="1194" spans="6:19" x14ac:dyDescent="0.45">
      <c r="F1194" s="13" t="s">
        <v>20</v>
      </c>
      <c r="H1194" s="14">
        <f t="shared" si="104"/>
        <v>16.583123951777001</v>
      </c>
      <c r="J1194" s="6">
        <f t="shared" si="102"/>
        <v>33.166247903554002</v>
      </c>
      <c r="K1194" s="14" t="s">
        <v>30</v>
      </c>
      <c r="L1194" s="15">
        <v>43221</v>
      </c>
      <c r="M1194" s="15">
        <v>43275</v>
      </c>
      <c r="N1194" s="43">
        <v>8.5695099999999993</v>
      </c>
      <c r="O1194" s="43">
        <v>53.562669999999997</v>
      </c>
      <c r="Q1194" s="16">
        <f>J1194/H1194</f>
        <v>2</v>
      </c>
      <c r="R1194" s="16">
        <f>3.1415*(H1194/2)^2*J1194</f>
        <v>7163.1840354947763</v>
      </c>
      <c r="S1194" s="16">
        <f t="shared" si="103"/>
        <v>23.917003393804873</v>
      </c>
    </row>
    <row r="1195" spans="6:19" x14ac:dyDescent="0.45">
      <c r="F1195" s="13" t="s">
        <v>20</v>
      </c>
      <c r="H1195" s="14">
        <f t="shared" si="104"/>
        <v>16.583123951777001</v>
      </c>
      <c r="J1195" s="6">
        <f t="shared" si="102"/>
        <v>33.166247903554002</v>
      </c>
      <c r="K1195" s="14" t="s">
        <v>30</v>
      </c>
      <c r="L1195" s="15">
        <v>43275</v>
      </c>
      <c r="M1195" s="15">
        <v>43298</v>
      </c>
      <c r="N1195" s="43">
        <v>8.5695099999999993</v>
      </c>
      <c r="O1195" s="43">
        <v>53.562669999999997</v>
      </c>
      <c r="Q1195" s="16">
        <f>J1195/H1195</f>
        <v>2</v>
      </c>
      <c r="R1195" s="16">
        <f>3.1415*(H1195/2)^2*J1195</f>
        <v>7163.1840354947763</v>
      </c>
      <c r="S1195" s="16">
        <f t="shared" si="103"/>
        <v>23.917003393804873</v>
      </c>
    </row>
    <row r="1196" spans="6:19" x14ac:dyDescent="0.45">
      <c r="F1196" s="13" t="s">
        <v>20</v>
      </c>
      <c r="H1196" s="14">
        <f t="shared" si="104"/>
        <v>16.583123951777001</v>
      </c>
      <c r="J1196" s="6">
        <f t="shared" si="102"/>
        <v>33.166247903554002</v>
      </c>
      <c r="K1196" s="14" t="s">
        <v>30</v>
      </c>
      <c r="L1196" s="15">
        <v>43298</v>
      </c>
      <c r="M1196" s="15">
        <v>43332</v>
      </c>
      <c r="N1196" s="43">
        <v>8.5695099999999993</v>
      </c>
      <c r="O1196" s="43">
        <v>53.562669999999997</v>
      </c>
      <c r="Q1196" s="16">
        <f>J1196/H1196</f>
        <v>2</v>
      </c>
      <c r="R1196" s="16">
        <f>3.1415*(H1196/2)^2*J1196</f>
        <v>7163.1840354947763</v>
      </c>
      <c r="S1196" s="16">
        <f t="shared" si="103"/>
        <v>23.917003393804873</v>
      </c>
    </row>
    <row r="1197" spans="6:19" x14ac:dyDescent="0.45">
      <c r="F1197" s="13" t="s">
        <v>20</v>
      </c>
      <c r="H1197" s="14">
        <f t="shared" si="104"/>
        <v>16.583123951777001</v>
      </c>
      <c r="J1197" s="6">
        <f t="shared" si="102"/>
        <v>33.166247903554002</v>
      </c>
      <c r="K1197" s="14" t="s">
        <v>30</v>
      </c>
      <c r="L1197" s="15">
        <v>43332</v>
      </c>
      <c r="M1197" s="15">
        <v>43368</v>
      </c>
      <c r="N1197" s="43">
        <v>8.5695099999999993</v>
      </c>
      <c r="O1197" s="43">
        <v>53.562669999999997</v>
      </c>
      <c r="Q1197" s="16">
        <f>J1197/H1197</f>
        <v>2</v>
      </c>
      <c r="R1197" s="16">
        <f>3.1415*(H1197/2)^2*J1197</f>
        <v>7163.1840354947763</v>
      </c>
      <c r="S1197" s="16">
        <f t="shared" si="103"/>
        <v>23.917003393804873</v>
      </c>
    </row>
    <row r="1198" spans="6:19" x14ac:dyDescent="0.45">
      <c r="F1198" s="13" t="s">
        <v>20</v>
      </c>
      <c r="H1198" s="14">
        <f t="shared" si="104"/>
        <v>16.583123951777001</v>
      </c>
      <c r="J1198" s="6">
        <f t="shared" si="102"/>
        <v>33.166247903554002</v>
      </c>
      <c r="K1198" s="14" t="s">
        <v>30</v>
      </c>
      <c r="L1198" s="15">
        <v>43368</v>
      </c>
      <c r="M1198" s="15">
        <v>43377</v>
      </c>
      <c r="N1198" s="43">
        <v>8.5695099999999993</v>
      </c>
      <c r="O1198" s="43">
        <v>53.562669999999997</v>
      </c>
      <c r="Q1198" s="16">
        <f>J1198/H1198</f>
        <v>2</v>
      </c>
      <c r="R1198" s="16">
        <f>3.1415*(H1198/2)^2*J1198</f>
        <v>7163.1840354947763</v>
      </c>
      <c r="S1198" s="16">
        <f t="shared" si="103"/>
        <v>23.917003393804873</v>
      </c>
    </row>
    <row r="1199" spans="6:19" x14ac:dyDescent="0.45">
      <c r="F1199" s="13" t="s">
        <v>20</v>
      </c>
      <c r="H1199" s="14">
        <f t="shared" si="104"/>
        <v>16.583123951777001</v>
      </c>
      <c r="J1199" s="6">
        <f t="shared" si="102"/>
        <v>33.166247903554002</v>
      </c>
      <c r="K1199" s="14" t="s">
        <v>30</v>
      </c>
      <c r="L1199" s="15">
        <v>43182</v>
      </c>
      <c r="M1199" s="15">
        <v>43210</v>
      </c>
      <c r="N1199" s="43">
        <v>9.0636399999999995</v>
      </c>
      <c r="O1199" s="43">
        <v>52.168770000000002</v>
      </c>
      <c r="Q1199" s="16">
        <f>J1199/H1199</f>
        <v>2</v>
      </c>
      <c r="R1199" s="16">
        <f>3.1415*(H1199/2)^2*J1199</f>
        <v>7163.1840354947763</v>
      </c>
      <c r="S1199" s="16">
        <f t="shared" si="103"/>
        <v>23.917003393804873</v>
      </c>
    </row>
    <row r="1200" spans="6:19" x14ac:dyDescent="0.45">
      <c r="F1200" s="13" t="s">
        <v>20</v>
      </c>
      <c r="H1200" s="14">
        <f t="shared" si="104"/>
        <v>16.583123951777001</v>
      </c>
      <c r="J1200" s="6">
        <f t="shared" si="102"/>
        <v>33.166247903554002</v>
      </c>
      <c r="K1200" s="14" t="s">
        <v>30</v>
      </c>
      <c r="L1200" s="15">
        <v>43335</v>
      </c>
      <c r="M1200" s="15">
        <v>43379</v>
      </c>
      <c r="N1200" s="43">
        <v>9.0636399999999995</v>
      </c>
      <c r="O1200" s="43">
        <v>52.168770000000002</v>
      </c>
      <c r="Q1200" s="16">
        <f>J1200/H1200</f>
        <v>2</v>
      </c>
      <c r="R1200" s="16">
        <f>3.1415*(H1200/2)^2*J1200</f>
        <v>7163.1840354947763</v>
      </c>
      <c r="S1200" s="16">
        <f t="shared" si="103"/>
        <v>23.917003393804873</v>
      </c>
    </row>
    <row r="1201" spans="1:19" x14ac:dyDescent="0.45">
      <c r="F1201" s="13" t="s">
        <v>20</v>
      </c>
      <c r="H1201" s="14">
        <f t="shared" si="104"/>
        <v>16.583123951777001</v>
      </c>
      <c r="J1201" s="6">
        <f t="shared" si="102"/>
        <v>33.166247903554002</v>
      </c>
      <c r="K1201" s="14" t="s">
        <v>30</v>
      </c>
      <c r="L1201" s="15">
        <v>43182</v>
      </c>
      <c r="M1201" s="15">
        <v>43210</v>
      </c>
      <c r="N1201" s="43">
        <v>9.5546199999999999</v>
      </c>
      <c r="O1201" s="43">
        <v>51.708840000000002</v>
      </c>
      <c r="Q1201" s="16">
        <f>J1201/H1201</f>
        <v>2</v>
      </c>
      <c r="R1201" s="16">
        <f>3.1415*(H1201/2)^2*J1201</f>
        <v>7163.1840354947763</v>
      </c>
      <c r="S1201" s="16">
        <f t="shared" si="103"/>
        <v>23.917003393804873</v>
      </c>
    </row>
    <row r="1202" spans="1:19" x14ac:dyDescent="0.45">
      <c r="F1202" s="13" t="s">
        <v>20</v>
      </c>
      <c r="H1202" s="14">
        <f t="shared" si="104"/>
        <v>16.583123951777001</v>
      </c>
      <c r="J1202" s="6">
        <f t="shared" si="102"/>
        <v>33.166247903554002</v>
      </c>
      <c r="K1202" s="14" t="s">
        <v>30</v>
      </c>
      <c r="L1202" s="15">
        <v>43335</v>
      </c>
      <c r="M1202" s="15">
        <v>43379</v>
      </c>
      <c r="N1202" s="43">
        <v>9.5546199999999999</v>
      </c>
      <c r="O1202" s="43">
        <v>51.708840000000002</v>
      </c>
      <c r="Q1202" s="16">
        <f>J1202/H1202</f>
        <v>2</v>
      </c>
      <c r="R1202" s="16">
        <f>3.1415*(H1202/2)^2*J1202</f>
        <v>7163.1840354947763</v>
      </c>
      <c r="S1202" s="16">
        <f t="shared" si="103"/>
        <v>23.917003393804873</v>
      </c>
    </row>
    <row r="1203" spans="1:19" x14ac:dyDescent="0.45">
      <c r="M1203" s="15"/>
      <c r="N1203" s="43"/>
      <c r="O1203" s="43"/>
    </row>
    <row r="1204" spans="1:19" x14ac:dyDescent="0.45">
      <c r="A1204" s="12">
        <v>89</v>
      </c>
      <c r="B1204" s="25" t="s">
        <v>79</v>
      </c>
      <c r="C1204" s="19">
        <v>2022</v>
      </c>
      <c r="F1204" s="13" t="s">
        <v>20</v>
      </c>
      <c r="H1204" s="14">
        <f>J1204/40</f>
        <v>24.629187461221697</v>
      </c>
      <c r="I1204" s="14" t="s">
        <v>81</v>
      </c>
      <c r="J1204" s="6">
        <f>SQRT(499*1945)</f>
        <v>985.16749844886783</v>
      </c>
      <c r="K1204" s="14" t="s">
        <v>22</v>
      </c>
      <c r="L1204" s="15">
        <v>43181</v>
      </c>
      <c r="M1204" s="15">
        <v>43206</v>
      </c>
      <c r="N1204" s="16">
        <v>9.9358599999999999</v>
      </c>
      <c r="O1204" s="43">
        <v>50.497689999999999</v>
      </c>
      <c r="Q1204" s="16">
        <f>J1204/H1204</f>
        <v>40</v>
      </c>
      <c r="R1204" s="16">
        <f>3.1415*(H1204/2)^2*J1204</f>
        <v>469339.72766207729</v>
      </c>
      <c r="S1204" s="16">
        <f t="shared" ref="S1204:S1267" si="105">2 * (R1204*3/(4*3.1415))^(1/3)</f>
        <v>96.420009020218714</v>
      </c>
    </row>
    <row r="1205" spans="1:19" x14ac:dyDescent="0.45">
      <c r="F1205" s="13" t="s">
        <v>20</v>
      </c>
      <c r="H1205" s="14">
        <f t="shared" ref="H1205:H1235" si="106">J1205/40</f>
        <v>24.629187461221697</v>
      </c>
      <c r="J1205" s="6">
        <f t="shared" ref="J1205:J1235" si="107">SQRT(499*1945)</f>
        <v>985.16749844886783</v>
      </c>
      <c r="K1205" s="14" t="s">
        <v>22</v>
      </c>
      <c r="L1205" s="15">
        <v>43208</v>
      </c>
      <c r="M1205" s="15">
        <v>43213</v>
      </c>
      <c r="N1205" s="16">
        <v>9.9358599999999999</v>
      </c>
      <c r="O1205" s="43">
        <v>50.497689999999999</v>
      </c>
      <c r="Q1205" s="16">
        <f>J1205/H1205</f>
        <v>40</v>
      </c>
      <c r="R1205" s="16">
        <f>3.1415*(H1205/2)^2*J1205</f>
        <v>469339.72766207729</v>
      </c>
      <c r="S1205" s="16">
        <f t="shared" si="105"/>
        <v>96.420009020218714</v>
      </c>
    </row>
    <row r="1206" spans="1:19" x14ac:dyDescent="0.45">
      <c r="F1206" s="13" t="s">
        <v>20</v>
      </c>
      <c r="H1206" s="14">
        <f t="shared" si="106"/>
        <v>24.629187461221697</v>
      </c>
      <c r="J1206" s="6">
        <f t="shared" si="107"/>
        <v>985.16749844886783</v>
      </c>
      <c r="K1206" s="14" t="s">
        <v>22</v>
      </c>
      <c r="L1206" s="15">
        <v>43213</v>
      </c>
      <c r="M1206" s="15">
        <v>43242</v>
      </c>
      <c r="N1206" s="16">
        <v>9.9358599999999999</v>
      </c>
      <c r="O1206" s="43">
        <v>50.497689999999999</v>
      </c>
      <c r="Q1206" s="16">
        <f>J1206/H1206</f>
        <v>40</v>
      </c>
      <c r="R1206" s="16">
        <f>3.1415*(H1206/2)^2*J1206</f>
        <v>469339.72766207729</v>
      </c>
      <c r="S1206" s="16">
        <f t="shared" si="105"/>
        <v>96.420009020218714</v>
      </c>
    </row>
    <row r="1207" spans="1:19" x14ac:dyDescent="0.45">
      <c r="F1207" s="13" t="s">
        <v>20</v>
      </c>
      <c r="H1207" s="14">
        <f t="shared" si="106"/>
        <v>24.629187461221697</v>
      </c>
      <c r="J1207" s="6">
        <f t="shared" si="107"/>
        <v>985.16749844886783</v>
      </c>
      <c r="K1207" s="14" t="s">
        <v>22</v>
      </c>
      <c r="L1207" s="15">
        <v>43242</v>
      </c>
      <c r="M1207" s="15">
        <v>43264</v>
      </c>
      <c r="N1207" s="16">
        <v>9.9358599999999999</v>
      </c>
      <c r="O1207" s="43">
        <v>50.497689999999999</v>
      </c>
      <c r="Q1207" s="16">
        <f>J1207/H1207</f>
        <v>40</v>
      </c>
      <c r="R1207" s="16">
        <f>3.1415*(H1207/2)^2*J1207</f>
        <v>469339.72766207729</v>
      </c>
      <c r="S1207" s="16">
        <f t="shared" si="105"/>
        <v>96.420009020218714</v>
      </c>
    </row>
    <row r="1208" spans="1:19" x14ac:dyDescent="0.45">
      <c r="F1208" s="13" t="s">
        <v>20</v>
      </c>
      <c r="H1208" s="14">
        <f t="shared" si="106"/>
        <v>24.629187461221697</v>
      </c>
      <c r="J1208" s="6">
        <f t="shared" si="107"/>
        <v>985.16749844886783</v>
      </c>
      <c r="K1208" s="14" t="s">
        <v>22</v>
      </c>
      <c r="L1208" s="15">
        <v>43264</v>
      </c>
      <c r="M1208" s="15">
        <v>43297</v>
      </c>
      <c r="N1208" s="16">
        <v>9.9358599999999999</v>
      </c>
      <c r="O1208" s="43">
        <v>50.497689999999999</v>
      </c>
      <c r="Q1208" s="16">
        <f>J1208/H1208</f>
        <v>40</v>
      </c>
      <c r="R1208" s="16">
        <f>3.1415*(H1208/2)^2*J1208</f>
        <v>469339.72766207729</v>
      </c>
      <c r="S1208" s="16">
        <f t="shared" si="105"/>
        <v>96.420009020218714</v>
      </c>
    </row>
    <row r="1209" spans="1:19" x14ac:dyDescent="0.45">
      <c r="F1209" s="13" t="s">
        <v>20</v>
      </c>
      <c r="H1209" s="14">
        <f t="shared" si="106"/>
        <v>24.629187461221697</v>
      </c>
      <c r="J1209" s="6">
        <f t="shared" si="107"/>
        <v>985.16749844886783</v>
      </c>
      <c r="K1209" s="14" t="s">
        <v>22</v>
      </c>
      <c r="L1209" s="15">
        <v>43297</v>
      </c>
      <c r="M1209" s="15">
        <v>43326</v>
      </c>
      <c r="N1209" s="16">
        <v>9.9358599999999999</v>
      </c>
      <c r="O1209" s="43">
        <v>50.497689999999999</v>
      </c>
      <c r="Q1209" s="16">
        <f>J1209/H1209</f>
        <v>40</v>
      </c>
      <c r="R1209" s="16">
        <f>3.1415*(H1209/2)^2*J1209</f>
        <v>469339.72766207729</v>
      </c>
      <c r="S1209" s="16">
        <f t="shared" si="105"/>
        <v>96.420009020218714</v>
      </c>
    </row>
    <row r="1210" spans="1:19" x14ac:dyDescent="0.45">
      <c r="F1210" s="13" t="s">
        <v>20</v>
      </c>
      <c r="H1210" s="14">
        <f t="shared" si="106"/>
        <v>24.629187461221697</v>
      </c>
      <c r="J1210" s="6">
        <f t="shared" si="107"/>
        <v>985.16749844886783</v>
      </c>
      <c r="K1210" s="14" t="s">
        <v>22</v>
      </c>
      <c r="L1210" s="15">
        <v>43326</v>
      </c>
      <c r="M1210" s="15">
        <v>43350</v>
      </c>
      <c r="N1210" s="16">
        <v>9.9358599999999999</v>
      </c>
      <c r="O1210" s="43">
        <v>50.497689999999999</v>
      </c>
      <c r="Q1210" s="16">
        <f>J1210/H1210</f>
        <v>40</v>
      </c>
      <c r="R1210" s="16">
        <f>3.1415*(H1210/2)^2*J1210</f>
        <v>469339.72766207729</v>
      </c>
      <c r="S1210" s="16">
        <f t="shared" si="105"/>
        <v>96.420009020218714</v>
      </c>
    </row>
    <row r="1211" spans="1:19" x14ac:dyDescent="0.45">
      <c r="F1211" s="13" t="s">
        <v>20</v>
      </c>
      <c r="H1211" s="14">
        <f t="shared" si="106"/>
        <v>24.629187461221697</v>
      </c>
      <c r="J1211" s="6">
        <f t="shared" si="107"/>
        <v>985.16749844886783</v>
      </c>
      <c r="K1211" s="14" t="s">
        <v>22</v>
      </c>
      <c r="L1211" s="15">
        <v>43181</v>
      </c>
      <c r="M1211" s="15">
        <v>43206</v>
      </c>
      <c r="N1211" s="43">
        <v>9.5247100000000007</v>
      </c>
      <c r="O1211" s="43">
        <v>51.324759999999998</v>
      </c>
      <c r="Q1211" s="16">
        <f>J1211/H1211</f>
        <v>40</v>
      </c>
      <c r="R1211" s="16">
        <f>3.1415*(H1211/2)^2*J1211</f>
        <v>469339.72766207729</v>
      </c>
      <c r="S1211" s="16">
        <f t="shared" si="105"/>
        <v>96.420009020218714</v>
      </c>
    </row>
    <row r="1212" spans="1:19" x14ac:dyDescent="0.45">
      <c r="F1212" s="13" t="s">
        <v>20</v>
      </c>
      <c r="H1212" s="14">
        <f t="shared" si="106"/>
        <v>24.629187461221697</v>
      </c>
      <c r="J1212" s="6">
        <f t="shared" si="107"/>
        <v>985.16749844886783</v>
      </c>
      <c r="K1212" s="14" t="s">
        <v>22</v>
      </c>
      <c r="L1212" s="15">
        <v>43208</v>
      </c>
      <c r="M1212" s="15">
        <v>43235</v>
      </c>
      <c r="N1212" s="43">
        <v>9.5247100000000007</v>
      </c>
      <c r="O1212" s="43">
        <v>51.324759999999998</v>
      </c>
      <c r="Q1212" s="16">
        <f>J1212/H1212</f>
        <v>40</v>
      </c>
      <c r="R1212" s="16">
        <f>3.1415*(H1212/2)^2*J1212</f>
        <v>469339.72766207729</v>
      </c>
      <c r="S1212" s="16">
        <f t="shared" si="105"/>
        <v>96.420009020218714</v>
      </c>
    </row>
    <row r="1213" spans="1:19" x14ac:dyDescent="0.45">
      <c r="F1213" s="13" t="s">
        <v>20</v>
      </c>
      <c r="H1213" s="14">
        <f t="shared" si="106"/>
        <v>24.629187461221697</v>
      </c>
      <c r="J1213" s="6">
        <f t="shared" si="107"/>
        <v>985.16749844886783</v>
      </c>
      <c r="K1213" s="14" t="s">
        <v>22</v>
      </c>
      <c r="L1213" s="15">
        <v>43235</v>
      </c>
      <c r="M1213" s="15">
        <v>43269</v>
      </c>
      <c r="N1213" s="43">
        <v>9.5247100000000007</v>
      </c>
      <c r="O1213" s="43">
        <v>51.324759999999998</v>
      </c>
      <c r="Q1213" s="16">
        <f>J1213/H1213</f>
        <v>40</v>
      </c>
      <c r="R1213" s="16">
        <f>3.1415*(H1213/2)^2*J1213</f>
        <v>469339.72766207729</v>
      </c>
      <c r="S1213" s="16">
        <f t="shared" si="105"/>
        <v>96.420009020218714</v>
      </c>
    </row>
    <row r="1214" spans="1:19" x14ac:dyDescent="0.45">
      <c r="F1214" s="13" t="s">
        <v>20</v>
      </c>
      <c r="H1214" s="14">
        <f t="shared" si="106"/>
        <v>24.629187461221697</v>
      </c>
      <c r="J1214" s="6">
        <f t="shared" si="107"/>
        <v>985.16749844886783</v>
      </c>
      <c r="K1214" s="14" t="s">
        <v>22</v>
      </c>
      <c r="L1214" s="15">
        <v>43269</v>
      </c>
      <c r="M1214" s="15">
        <v>43297</v>
      </c>
      <c r="N1214" s="43">
        <v>9.5247100000000007</v>
      </c>
      <c r="O1214" s="43">
        <v>51.324759999999998</v>
      </c>
      <c r="Q1214" s="16">
        <f>J1214/H1214</f>
        <v>40</v>
      </c>
      <c r="R1214" s="16">
        <f>3.1415*(H1214/2)^2*J1214</f>
        <v>469339.72766207729</v>
      </c>
      <c r="S1214" s="16">
        <f t="shared" si="105"/>
        <v>96.420009020218714</v>
      </c>
    </row>
    <row r="1215" spans="1:19" x14ac:dyDescent="0.45">
      <c r="F1215" s="13" t="s">
        <v>20</v>
      </c>
      <c r="H1215" s="14">
        <f t="shared" si="106"/>
        <v>24.629187461221697</v>
      </c>
      <c r="J1215" s="6">
        <f t="shared" si="107"/>
        <v>985.16749844886783</v>
      </c>
      <c r="K1215" s="14" t="s">
        <v>22</v>
      </c>
      <c r="L1215" s="15">
        <v>43297</v>
      </c>
      <c r="M1215" s="15">
        <v>43329</v>
      </c>
      <c r="N1215" s="43">
        <v>9.5247100000000007</v>
      </c>
      <c r="O1215" s="43">
        <v>51.324759999999998</v>
      </c>
      <c r="Q1215" s="16">
        <f>J1215/H1215</f>
        <v>40</v>
      </c>
      <c r="R1215" s="16">
        <f>3.1415*(H1215/2)^2*J1215</f>
        <v>469339.72766207729</v>
      </c>
      <c r="S1215" s="16">
        <f t="shared" si="105"/>
        <v>96.420009020218714</v>
      </c>
    </row>
    <row r="1216" spans="1:19" x14ac:dyDescent="0.45">
      <c r="F1216" s="13" t="s">
        <v>20</v>
      </c>
      <c r="H1216" s="14">
        <f t="shared" si="106"/>
        <v>24.629187461221697</v>
      </c>
      <c r="J1216" s="6">
        <f t="shared" si="107"/>
        <v>985.16749844886783</v>
      </c>
      <c r="K1216" s="14" t="s">
        <v>22</v>
      </c>
      <c r="L1216" s="15">
        <v>43329</v>
      </c>
      <c r="M1216" s="15">
        <v>43363</v>
      </c>
      <c r="N1216" s="43">
        <v>9.5247100000000007</v>
      </c>
      <c r="O1216" s="43">
        <v>51.324759999999998</v>
      </c>
      <c r="Q1216" s="16">
        <f>J1216/H1216</f>
        <v>40</v>
      </c>
      <c r="R1216" s="16">
        <f>3.1415*(H1216/2)^2*J1216</f>
        <v>469339.72766207729</v>
      </c>
      <c r="S1216" s="16">
        <f t="shared" si="105"/>
        <v>96.420009020218714</v>
      </c>
    </row>
    <row r="1217" spans="6:19" x14ac:dyDescent="0.45">
      <c r="F1217" s="13" t="s">
        <v>20</v>
      </c>
      <c r="H1217" s="14">
        <f t="shared" si="106"/>
        <v>24.629187461221697</v>
      </c>
      <c r="J1217" s="6">
        <f t="shared" si="107"/>
        <v>985.16749844886783</v>
      </c>
      <c r="K1217" s="14" t="s">
        <v>22</v>
      </c>
      <c r="L1217" s="15">
        <v>43363</v>
      </c>
      <c r="M1217" s="15">
        <v>43376</v>
      </c>
      <c r="N1217" s="43">
        <v>9.5247100000000007</v>
      </c>
      <c r="O1217" s="43">
        <v>51.324759999999998</v>
      </c>
      <c r="Q1217" s="16">
        <f>J1217/H1217</f>
        <v>40</v>
      </c>
      <c r="R1217" s="16">
        <f>3.1415*(H1217/2)^2*J1217</f>
        <v>469339.72766207729</v>
      </c>
      <c r="S1217" s="16">
        <f t="shared" si="105"/>
        <v>96.420009020218714</v>
      </c>
    </row>
    <row r="1218" spans="6:19" x14ac:dyDescent="0.45">
      <c r="F1218" s="13" t="s">
        <v>20</v>
      </c>
      <c r="H1218" s="14">
        <f t="shared" si="106"/>
        <v>24.629187461221697</v>
      </c>
      <c r="J1218" s="6">
        <f t="shared" si="107"/>
        <v>985.16749844886783</v>
      </c>
      <c r="K1218" s="14" t="s">
        <v>22</v>
      </c>
      <c r="L1218" s="15">
        <v>43181</v>
      </c>
      <c r="M1218" s="15">
        <v>43206</v>
      </c>
      <c r="N1218" s="43">
        <v>8.7171000000000003</v>
      </c>
      <c r="O1218" s="43">
        <v>53.112740000000002</v>
      </c>
      <c r="Q1218" s="16">
        <f>J1218/H1218</f>
        <v>40</v>
      </c>
      <c r="R1218" s="16">
        <f>3.1415*(H1218/2)^2*J1218</f>
        <v>469339.72766207729</v>
      </c>
      <c r="S1218" s="16">
        <f t="shared" si="105"/>
        <v>96.420009020218714</v>
      </c>
    </row>
    <row r="1219" spans="6:19" x14ac:dyDescent="0.45">
      <c r="F1219" s="13" t="s">
        <v>20</v>
      </c>
      <c r="H1219" s="14">
        <f t="shared" si="106"/>
        <v>24.629187461221697</v>
      </c>
      <c r="J1219" s="6">
        <f t="shared" si="107"/>
        <v>985.16749844886783</v>
      </c>
      <c r="K1219" s="14" t="s">
        <v>22</v>
      </c>
      <c r="L1219" s="15">
        <v>43209</v>
      </c>
      <c r="M1219" s="15">
        <v>43236</v>
      </c>
      <c r="N1219" s="43">
        <v>8.7171000000000003</v>
      </c>
      <c r="O1219" s="43">
        <v>53.112740000000002</v>
      </c>
      <c r="Q1219" s="16">
        <f>J1219/H1219</f>
        <v>40</v>
      </c>
      <c r="R1219" s="16">
        <f>3.1415*(H1219/2)^2*J1219</f>
        <v>469339.72766207729</v>
      </c>
      <c r="S1219" s="16">
        <f t="shared" si="105"/>
        <v>96.420009020218714</v>
      </c>
    </row>
    <row r="1220" spans="6:19" x14ac:dyDescent="0.45">
      <c r="F1220" s="13" t="s">
        <v>20</v>
      </c>
      <c r="H1220" s="14">
        <f t="shared" si="106"/>
        <v>24.629187461221697</v>
      </c>
      <c r="J1220" s="6">
        <f t="shared" si="107"/>
        <v>985.16749844886783</v>
      </c>
      <c r="K1220" s="14" t="s">
        <v>22</v>
      </c>
      <c r="L1220" s="15">
        <v>43236</v>
      </c>
      <c r="M1220" s="15">
        <v>43261</v>
      </c>
      <c r="N1220" s="43">
        <v>8.7171000000000003</v>
      </c>
      <c r="O1220" s="43">
        <v>53.112740000000002</v>
      </c>
      <c r="Q1220" s="16">
        <f>J1220/H1220</f>
        <v>40</v>
      </c>
      <c r="R1220" s="16">
        <f>3.1415*(H1220/2)^2*J1220</f>
        <v>469339.72766207729</v>
      </c>
      <c r="S1220" s="16">
        <f t="shared" si="105"/>
        <v>96.420009020218714</v>
      </c>
    </row>
    <row r="1221" spans="6:19" x14ac:dyDescent="0.45">
      <c r="F1221" s="13" t="s">
        <v>20</v>
      </c>
      <c r="H1221" s="14">
        <f t="shared" si="106"/>
        <v>24.629187461221697</v>
      </c>
      <c r="J1221" s="6">
        <f t="shared" si="107"/>
        <v>985.16749844886783</v>
      </c>
      <c r="K1221" s="14" t="s">
        <v>22</v>
      </c>
      <c r="L1221" s="15">
        <v>43261</v>
      </c>
      <c r="M1221" s="15">
        <v>43292</v>
      </c>
      <c r="N1221" s="43">
        <v>8.7171000000000003</v>
      </c>
      <c r="O1221" s="43">
        <v>53.112740000000002</v>
      </c>
      <c r="Q1221" s="16">
        <f>J1221/H1221</f>
        <v>40</v>
      </c>
      <c r="R1221" s="16">
        <f>3.1415*(H1221/2)^2*J1221</f>
        <v>469339.72766207729</v>
      </c>
      <c r="S1221" s="16">
        <f t="shared" si="105"/>
        <v>96.420009020218714</v>
      </c>
    </row>
    <row r="1222" spans="6:19" x14ac:dyDescent="0.45">
      <c r="F1222" s="13" t="s">
        <v>20</v>
      </c>
      <c r="H1222" s="14">
        <f t="shared" si="106"/>
        <v>24.629187461221697</v>
      </c>
      <c r="J1222" s="6">
        <f t="shared" si="107"/>
        <v>985.16749844886783</v>
      </c>
      <c r="K1222" s="14" t="s">
        <v>22</v>
      </c>
      <c r="L1222" s="15">
        <v>43292</v>
      </c>
      <c r="M1222" s="15">
        <v>43309</v>
      </c>
      <c r="N1222" s="43">
        <v>8.7171000000000003</v>
      </c>
      <c r="O1222" s="43">
        <v>53.112740000000002</v>
      </c>
      <c r="Q1222" s="16">
        <f>J1222/H1222</f>
        <v>40</v>
      </c>
      <c r="R1222" s="16">
        <f>3.1415*(H1222/2)^2*J1222</f>
        <v>469339.72766207729</v>
      </c>
      <c r="S1222" s="16">
        <f t="shared" si="105"/>
        <v>96.420009020218714</v>
      </c>
    </row>
    <row r="1223" spans="6:19" x14ac:dyDescent="0.45">
      <c r="F1223" s="13" t="s">
        <v>20</v>
      </c>
      <c r="H1223" s="14">
        <f t="shared" si="106"/>
        <v>24.629187461221697</v>
      </c>
      <c r="J1223" s="6">
        <f t="shared" si="107"/>
        <v>985.16749844886783</v>
      </c>
      <c r="K1223" s="14" t="s">
        <v>22</v>
      </c>
      <c r="L1223" s="15">
        <v>43309</v>
      </c>
      <c r="M1223" s="15">
        <v>43339</v>
      </c>
      <c r="N1223" s="43">
        <v>8.7171000000000003</v>
      </c>
      <c r="O1223" s="43">
        <v>53.112740000000002</v>
      </c>
      <c r="Q1223" s="16">
        <f>J1223/H1223</f>
        <v>40</v>
      </c>
      <c r="R1223" s="16">
        <f>3.1415*(H1223/2)^2*J1223</f>
        <v>469339.72766207729</v>
      </c>
      <c r="S1223" s="16">
        <f t="shared" si="105"/>
        <v>96.420009020218714</v>
      </c>
    </row>
    <row r="1224" spans="6:19" x14ac:dyDescent="0.45">
      <c r="F1224" s="13" t="s">
        <v>20</v>
      </c>
      <c r="H1224" s="14">
        <f t="shared" si="106"/>
        <v>24.629187461221697</v>
      </c>
      <c r="J1224" s="6">
        <f t="shared" si="107"/>
        <v>985.16749844886783</v>
      </c>
      <c r="K1224" s="14" t="s">
        <v>22</v>
      </c>
      <c r="L1224" s="15">
        <v>43339</v>
      </c>
      <c r="M1224" s="15">
        <v>43367</v>
      </c>
      <c r="N1224" s="43">
        <v>8.7171000000000003</v>
      </c>
      <c r="O1224" s="43">
        <v>53.112740000000002</v>
      </c>
      <c r="Q1224" s="16">
        <f>J1224/H1224</f>
        <v>40</v>
      </c>
      <c r="R1224" s="16">
        <f>3.1415*(H1224/2)^2*J1224</f>
        <v>469339.72766207729</v>
      </c>
      <c r="S1224" s="16">
        <f t="shared" si="105"/>
        <v>96.420009020218714</v>
      </c>
    </row>
    <row r="1225" spans="6:19" x14ac:dyDescent="0.45">
      <c r="F1225" s="13" t="s">
        <v>20</v>
      </c>
      <c r="H1225" s="14">
        <f t="shared" si="106"/>
        <v>24.629187461221697</v>
      </c>
      <c r="J1225" s="6">
        <f t="shared" si="107"/>
        <v>985.16749844886783</v>
      </c>
      <c r="K1225" s="14" t="s">
        <v>22</v>
      </c>
      <c r="L1225" s="15">
        <v>43182</v>
      </c>
      <c r="M1225" s="15">
        <v>43206</v>
      </c>
      <c r="N1225" s="43">
        <v>8.5695099999999993</v>
      </c>
      <c r="O1225" s="43">
        <v>53.562669999999997</v>
      </c>
      <c r="Q1225" s="16">
        <f>J1225/H1225</f>
        <v>40</v>
      </c>
      <c r="R1225" s="16">
        <f>3.1415*(H1225/2)^2*J1225</f>
        <v>469339.72766207729</v>
      </c>
      <c r="S1225" s="16">
        <f t="shared" si="105"/>
        <v>96.420009020218714</v>
      </c>
    </row>
    <row r="1226" spans="6:19" x14ac:dyDescent="0.45">
      <c r="F1226" s="13" t="s">
        <v>20</v>
      </c>
      <c r="H1226" s="14">
        <f t="shared" si="106"/>
        <v>24.629187461221697</v>
      </c>
      <c r="J1226" s="6">
        <f t="shared" si="107"/>
        <v>985.16749844886783</v>
      </c>
      <c r="K1226" s="14" t="s">
        <v>22</v>
      </c>
      <c r="L1226" s="15">
        <v>43209</v>
      </c>
      <c r="M1226" s="15">
        <v>43221</v>
      </c>
      <c r="N1226" s="43">
        <v>8.5695099999999993</v>
      </c>
      <c r="O1226" s="43">
        <v>53.562669999999997</v>
      </c>
      <c r="Q1226" s="16">
        <f>J1226/H1226</f>
        <v>40</v>
      </c>
      <c r="R1226" s="16">
        <f>3.1415*(H1226/2)^2*J1226</f>
        <v>469339.72766207729</v>
      </c>
      <c r="S1226" s="16">
        <f t="shared" si="105"/>
        <v>96.420009020218714</v>
      </c>
    </row>
    <row r="1227" spans="6:19" x14ac:dyDescent="0.45">
      <c r="F1227" s="13" t="s">
        <v>20</v>
      </c>
      <c r="H1227" s="14">
        <f t="shared" si="106"/>
        <v>24.629187461221697</v>
      </c>
      <c r="J1227" s="6">
        <f t="shared" si="107"/>
        <v>985.16749844886783</v>
      </c>
      <c r="K1227" s="14" t="s">
        <v>22</v>
      </c>
      <c r="L1227" s="15">
        <v>43221</v>
      </c>
      <c r="M1227" s="15">
        <v>43275</v>
      </c>
      <c r="N1227" s="43">
        <v>8.5695099999999993</v>
      </c>
      <c r="O1227" s="43">
        <v>53.562669999999997</v>
      </c>
      <c r="Q1227" s="16">
        <f>J1227/H1227</f>
        <v>40</v>
      </c>
      <c r="R1227" s="16">
        <f>3.1415*(H1227/2)^2*J1227</f>
        <v>469339.72766207729</v>
      </c>
      <c r="S1227" s="16">
        <f t="shared" si="105"/>
        <v>96.420009020218714</v>
      </c>
    </row>
    <row r="1228" spans="6:19" x14ac:dyDescent="0.45">
      <c r="F1228" s="13" t="s">
        <v>20</v>
      </c>
      <c r="H1228" s="14">
        <f t="shared" si="106"/>
        <v>24.629187461221697</v>
      </c>
      <c r="J1228" s="6">
        <f t="shared" si="107"/>
        <v>985.16749844886783</v>
      </c>
      <c r="K1228" s="14" t="s">
        <v>22</v>
      </c>
      <c r="L1228" s="15">
        <v>43275</v>
      </c>
      <c r="M1228" s="15">
        <v>43298</v>
      </c>
      <c r="N1228" s="43">
        <v>8.5695099999999993</v>
      </c>
      <c r="O1228" s="43">
        <v>53.562669999999997</v>
      </c>
      <c r="Q1228" s="16">
        <f>J1228/H1228</f>
        <v>40</v>
      </c>
      <c r="R1228" s="16">
        <f>3.1415*(H1228/2)^2*J1228</f>
        <v>469339.72766207729</v>
      </c>
      <c r="S1228" s="16">
        <f t="shared" si="105"/>
        <v>96.420009020218714</v>
      </c>
    </row>
    <row r="1229" spans="6:19" x14ac:dyDescent="0.45">
      <c r="F1229" s="13" t="s">
        <v>20</v>
      </c>
      <c r="H1229" s="14">
        <f t="shared" si="106"/>
        <v>24.629187461221697</v>
      </c>
      <c r="J1229" s="6">
        <f t="shared" si="107"/>
        <v>985.16749844886783</v>
      </c>
      <c r="K1229" s="14" t="s">
        <v>22</v>
      </c>
      <c r="L1229" s="15">
        <v>43298</v>
      </c>
      <c r="M1229" s="15">
        <v>43332</v>
      </c>
      <c r="N1229" s="43">
        <v>8.5695099999999993</v>
      </c>
      <c r="O1229" s="43">
        <v>53.562669999999997</v>
      </c>
      <c r="Q1229" s="16">
        <f>J1229/H1229</f>
        <v>40</v>
      </c>
      <c r="R1229" s="16">
        <f>3.1415*(H1229/2)^2*J1229</f>
        <v>469339.72766207729</v>
      </c>
      <c r="S1229" s="16">
        <f t="shared" si="105"/>
        <v>96.420009020218714</v>
      </c>
    </row>
    <row r="1230" spans="6:19" x14ac:dyDescent="0.45">
      <c r="F1230" s="13" t="s">
        <v>20</v>
      </c>
      <c r="H1230" s="14">
        <f t="shared" si="106"/>
        <v>24.629187461221697</v>
      </c>
      <c r="J1230" s="6">
        <f t="shared" si="107"/>
        <v>985.16749844886783</v>
      </c>
      <c r="K1230" s="14" t="s">
        <v>22</v>
      </c>
      <c r="L1230" s="15">
        <v>43332</v>
      </c>
      <c r="M1230" s="15">
        <v>43368</v>
      </c>
      <c r="N1230" s="43">
        <v>8.5695099999999993</v>
      </c>
      <c r="O1230" s="43">
        <v>53.562669999999997</v>
      </c>
      <c r="Q1230" s="16">
        <f>J1230/H1230</f>
        <v>40</v>
      </c>
      <c r="R1230" s="16">
        <f>3.1415*(H1230/2)^2*J1230</f>
        <v>469339.72766207729</v>
      </c>
      <c r="S1230" s="16">
        <f t="shared" si="105"/>
        <v>96.420009020218714</v>
      </c>
    </row>
    <row r="1231" spans="6:19" x14ac:dyDescent="0.45">
      <c r="F1231" s="13" t="s">
        <v>20</v>
      </c>
      <c r="H1231" s="14">
        <f t="shared" si="106"/>
        <v>24.629187461221697</v>
      </c>
      <c r="J1231" s="6">
        <f t="shared" si="107"/>
        <v>985.16749844886783</v>
      </c>
      <c r="K1231" s="14" t="s">
        <v>22</v>
      </c>
      <c r="L1231" s="15">
        <v>43368</v>
      </c>
      <c r="M1231" s="15">
        <v>43377</v>
      </c>
      <c r="N1231" s="43">
        <v>8.5695099999999993</v>
      </c>
      <c r="O1231" s="43">
        <v>53.562669999999997</v>
      </c>
      <c r="Q1231" s="16">
        <f>J1231/H1231</f>
        <v>40</v>
      </c>
      <c r="R1231" s="16">
        <f>3.1415*(H1231/2)^2*J1231</f>
        <v>469339.72766207729</v>
      </c>
      <c r="S1231" s="16">
        <f t="shared" si="105"/>
        <v>96.420009020218714</v>
      </c>
    </row>
    <row r="1232" spans="6:19" x14ac:dyDescent="0.45">
      <c r="F1232" s="13" t="s">
        <v>20</v>
      </c>
      <c r="H1232" s="14">
        <f t="shared" si="106"/>
        <v>24.629187461221697</v>
      </c>
      <c r="J1232" s="6">
        <f t="shared" si="107"/>
        <v>985.16749844886783</v>
      </c>
      <c r="K1232" s="14" t="s">
        <v>22</v>
      </c>
      <c r="L1232" s="15">
        <v>43182</v>
      </c>
      <c r="M1232" s="15">
        <v>43210</v>
      </c>
      <c r="N1232" s="43">
        <v>9.0636399999999995</v>
      </c>
      <c r="O1232" s="43">
        <v>52.168770000000002</v>
      </c>
      <c r="Q1232" s="16">
        <f>J1232/H1232</f>
        <v>40</v>
      </c>
      <c r="R1232" s="16">
        <f>3.1415*(H1232/2)^2*J1232</f>
        <v>469339.72766207729</v>
      </c>
      <c r="S1232" s="16">
        <f t="shared" si="105"/>
        <v>96.420009020218714</v>
      </c>
    </row>
    <row r="1233" spans="1:19" x14ac:dyDescent="0.45">
      <c r="F1233" s="13" t="s">
        <v>20</v>
      </c>
      <c r="H1233" s="14">
        <f t="shared" si="106"/>
        <v>24.629187461221697</v>
      </c>
      <c r="J1233" s="6">
        <f t="shared" si="107"/>
        <v>985.16749844886783</v>
      </c>
      <c r="K1233" s="14" t="s">
        <v>22</v>
      </c>
      <c r="L1233" s="15">
        <v>43335</v>
      </c>
      <c r="M1233" s="15">
        <v>43379</v>
      </c>
      <c r="N1233" s="43">
        <v>9.0636399999999995</v>
      </c>
      <c r="O1233" s="43">
        <v>52.168770000000002</v>
      </c>
      <c r="Q1233" s="16">
        <f>J1233/H1233</f>
        <v>40</v>
      </c>
      <c r="R1233" s="16">
        <f>3.1415*(H1233/2)^2*J1233</f>
        <v>469339.72766207729</v>
      </c>
      <c r="S1233" s="16">
        <f t="shared" si="105"/>
        <v>96.420009020218714</v>
      </c>
    </row>
    <row r="1234" spans="1:19" x14ac:dyDescent="0.45">
      <c r="F1234" s="13" t="s">
        <v>20</v>
      </c>
      <c r="H1234" s="14">
        <f t="shared" si="106"/>
        <v>24.629187461221697</v>
      </c>
      <c r="J1234" s="6">
        <f t="shared" si="107"/>
        <v>985.16749844886783</v>
      </c>
      <c r="K1234" s="14" t="s">
        <v>22</v>
      </c>
      <c r="L1234" s="15">
        <v>43182</v>
      </c>
      <c r="M1234" s="15">
        <v>43210</v>
      </c>
      <c r="N1234" s="43">
        <v>9.5546199999999999</v>
      </c>
      <c r="O1234" s="43">
        <v>51.708840000000002</v>
      </c>
      <c r="Q1234" s="16">
        <f>J1234/H1234</f>
        <v>40</v>
      </c>
      <c r="R1234" s="16">
        <f>3.1415*(H1234/2)^2*J1234</f>
        <v>469339.72766207729</v>
      </c>
      <c r="S1234" s="16">
        <f t="shared" si="105"/>
        <v>96.420009020218714</v>
      </c>
    </row>
    <row r="1235" spans="1:19" x14ac:dyDescent="0.45">
      <c r="F1235" s="13" t="s">
        <v>20</v>
      </c>
      <c r="H1235" s="14">
        <f t="shared" si="106"/>
        <v>24.629187461221697</v>
      </c>
      <c r="J1235" s="6">
        <f t="shared" si="107"/>
        <v>985.16749844886783</v>
      </c>
      <c r="K1235" s="14" t="s">
        <v>22</v>
      </c>
      <c r="L1235" s="15">
        <v>43335</v>
      </c>
      <c r="M1235" s="15">
        <v>43379</v>
      </c>
      <c r="N1235" s="43">
        <v>9.5546199999999999</v>
      </c>
      <c r="O1235" s="43">
        <v>51.708840000000002</v>
      </c>
      <c r="Q1235" s="16">
        <f>J1235/H1235</f>
        <v>40</v>
      </c>
      <c r="R1235" s="16">
        <f>3.1415*(H1235/2)^2*J1235</f>
        <v>469339.72766207729</v>
      </c>
      <c r="S1235" s="16">
        <f t="shared" si="105"/>
        <v>96.420009020218714</v>
      </c>
    </row>
    <row r="1236" spans="1:19" x14ac:dyDescent="0.45">
      <c r="M1236" s="15"/>
      <c r="N1236" s="43"/>
      <c r="O1236" s="43"/>
    </row>
    <row r="1237" spans="1:19" ht="42.75" x14ac:dyDescent="0.45">
      <c r="A1237" s="12">
        <v>90</v>
      </c>
      <c r="B1237" t="s">
        <v>82</v>
      </c>
      <c r="C1237" s="13">
        <v>2021</v>
      </c>
      <c r="F1237" s="13" t="s">
        <v>20</v>
      </c>
      <c r="H1237" s="14">
        <f>J1237/40</f>
        <v>15.811388300841898</v>
      </c>
      <c r="I1237" s="14" t="s">
        <v>83</v>
      </c>
      <c r="J1237" s="6">
        <f>SQRT(200*2000)</f>
        <v>632.45553203367592</v>
      </c>
      <c r="K1237" s="6" t="s">
        <v>22</v>
      </c>
      <c r="L1237" s="15">
        <v>43322</v>
      </c>
      <c r="M1237" s="15">
        <v>43324</v>
      </c>
      <c r="N1237" s="21">
        <v>-62.5</v>
      </c>
      <c r="O1237" s="21">
        <v>67.2</v>
      </c>
      <c r="Q1237" s="16">
        <f>J1237/H1237</f>
        <v>40</v>
      </c>
      <c r="R1237" s="16">
        <f>3.1415*(H1237/2)^2*J1237</f>
        <v>124178.6908677371</v>
      </c>
      <c r="S1237" s="16">
        <f t="shared" si="105"/>
        <v>61.89949242092186</v>
      </c>
    </row>
    <row r="1238" spans="1:19" x14ac:dyDescent="0.45">
      <c r="K1238" s="6"/>
      <c r="M1238" s="15"/>
      <c r="N1238" s="21"/>
      <c r="O1238" s="21"/>
    </row>
    <row r="1239" spans="1:19" ht="42.75" x14ac:dyDescent="0.45">
      <c r="A1239" s="12">
        <v>91</v>
      </c>
      <c r="B1239" t="s">
        <v>82</v>
      </c>
      <c r="C1239" s="13">
        <v>2021</v>
      </c>
      <c r="F1239" s="13" t="s">
        <v>20</v>
      </c>
      <c r="H1239" s="14">
        <f>J1239/2</f>
        <v>316.22776601683796</v>
      </c>
      <c r="I1239" s="14" t="s">
        <v>83</v>
      </c>
      <c r="J1239" s="6">
        <f>SQRT(200*2000)</f>
        <v>632.45553203367592</v>
      </c>
      <c r="K1239" s="6" t="s">
        <v>30</v>
      </c>
      <c r="L1239" s="15">
        <v>43322</v>
      </c>
      <c r="M1239" s="15">
        <v>43324</v>
      </c>
      <c r="N1239" s="21">
        <v>-62.5</v>
      </c>
      <c r="O1239" s="21">
        <v>67.2</v>
      </c>
      <c r="Q1239" s="16">
        <f>J1239/H1239</f>
        <v>2</v>
      </c>
      <c r="R1239" s="16">
        <f>3.1415*(H1239/2)^2*J1239</f>
        <v>49671476.347094834</v>
      </c>
      <c r="S1239" s="16">
        <f t="shared" si="105"/>
        <v>456.07935965705582</v>
      </c>
    </row>
    <row r="1240" spans="1:19" x14ac:dyDescent="0.45">
      <c r="K1240" s="6"/>
      <c r="M1240" s="15"/>
      <c r="N1240" s="21"/>
      <c r="O1240" s="21"/>
    </row>
    <row r="1241" spans="1:19" x14ac:dyDescent="0.45">
      <c r="A1241" s="12">
        <v>92</v>
      </c>
      <c r="B1241" t="s">
        <v>84</v>
      </c>
      <c r="C1241" s="13">
        <v>2021</v>
      </c>
      <c r="F1241" s="13" t="s">
        <v>20</v>
      </c>
      <c r="H1241" s="35">
        <f>J1241/40</f>
        <v>21</v>
      </c>
      <c r="I1241" s="35" t="s">
        <v>85</v>
      </c>
      <c r="J1241" s="44">
        <v>840</v>
      </c>
      <c r="K1241" s="14" t="s">
        <v>22</v>
      </c>
      <c r="L1241" s="15">
        <v>43265</v>
      </c>
      <c r="M1241" s="15">
        <v>43266</v>
      </c>
      <c r="N1241" s="16">
        <f>106+29/60</f>
        <v>106.48333333333333</v>
      </c>
      <c r="O1241" s="16">
        <f>10+58/60</f>
        <v>10.966666666666667</v>
      </c>
      <c r="Q1241" s="16">
        <f>J1241/H1241</f>
        <v>40</v>
      </c>
      <c r="R1241" s="16">
        <f>3.1415*(H1241/2)^2*J1241</f>
        <v>290934.31500000006</v>
      </c>
      <c r="S1241" s="16">
        <f t="shared" si="105"/>
        <v>82.212220464546164</v>
      </c>
    </row>
    <row r="1242" spans="1:19" x14ac:dyDescent="0.45">
      <c r="F1242" s="13" t="s">
        <v>20</v>
      </c>
      <c r="H1242" s="35">
        <f t="shared" ref="H1242:H1264" si="108">J1242/40</f>
        <v>21</v>
      </c>
      <c r="I1242" s="35"/>
      <c r="J1242" s="44">
        <v>840</v>
      </c>
      <c r="K1242" s="14" t="s">
        <v>22</v>
      </c>
      <c r="L1242" s="15">
        <v>43276</v>
      </c>
      <c r="M1242" s="15">
        <v>43277</v>
      </c>
      <c r="N1242" s="16">
        <f t="shared" ref="N1242:N1264" si="109">106+29/60</f>
        <v>106.48333333333333</v>
      </c>
      <c r="O1242" s="16">
        <f t="shared" ref="O1242:O1264" si="110">10+58/60</f>
        <v>10.966666666666667</v>
      </c>
      <c r="Q1242" s="16">
        <f>J1242/H1242</f>
        <v>40</v>
      </c>
      <c r="R1242" s="16">
        <f>3.1415*(H1242/2)^2*J1242</f>
        <v>290934.31500000006</v>
      </c>
      <c r="S1242" s="16">
        <f t="shared" si="105"/>
        <v>82.212220464546164</v>
      </c>
    </row>
    <row r="1243" spans="1:19" x14ac:dyDescent="0.45">
      <c r="F1243" s="13" t="s">
        <v>20</v>
      </c>
      <c r="H1243" s="35">
        <f t="shared" si="108"/>
        <v>21</v>
      </c>
      <c r="I1243" s="35"/>
      <c r="J1243" s="44">
        <v>840</v>
      </c>
      <c r="K1243" s="14" t="s">
        <v>22</v>
      </c>
      <c r="L1243" s="15">
        <v>43293</v>
      </c>
      <c r="M1243" s="15">
        <v>43294</v>
      </c>
      <c r="N1243" s="16">
        <f t="shared" si="109"/>
        <v>106.48333333333333</v>
      </c>
      <c r="O1243" s="16">
        <f t="shared" si="110"/>
        <v>10.966666666666667</v>
      </c>
      <c r="Q1243" s="16">
        <f>J1243/H1243</f>
        <v>40</v>
      </c>
      <c r="R1243" s="16">
        <f>3.1415*(H1243/2)^2*J1243</f>
        <v>290934.31500000006</v>
      </c>
      <c r="S1243" s="16">
        <f t="shared" si="105"/>
        <v>82.212220464546164</v>
      </c>
    </row>
    <row r="1244" spans="1:19" x14ac:dyDescent="0.45">
      <c r="F1244" s="13" t="s">
        <v>20</v>
      </c>
      <c r="H1244" s="35">
        <f t="shared" si="108"/>
        <v>21</v>
      </c>
      <c r="I1244" s="35"/>
      <c r="J1244" s="44">
        <v>840</v>
      </c>
      <c r="K1244" s="14" t="s">
        <v>22</v>
      </c>
      <c r="L1244" s="15">
        <v>43307</v>
      </c>
      <c r="M1244" s="15">
        <v>43308</v>
      </c>
      <c r="N1244" s="16">
        <f t="shared" si="109"/>
        <v>106.48333333333333</v>
      </c>
      <c r="O1244" s="16">
        <f t="shared" si="110"/>
        <v>10.966666666666667</v>
      </c>
      <c r="Q1244" s="16">
        <f>J1244/H1244</f>
        <v>40</v>
      </c>
      <c r="R1244" s="16">
        <f>3.1415*(H1244/2)^2*J1244</f>
        <v>290934.31500000006</v>
      </c>
      <c r="S1244" s="16">
        <f t="shared" si="105"/>
        <v>82.212220464546164</v>
      </c>
    </row>
    <row r="1245" spans="1:19" x14ac:dyDescent="0.45">
      <c r="F1245" s="13" t="s">
        <v>20</v>
      </c>
      <c r="H1245" s="35">
        <f t="shared" si="108"/>
        <v>21</v>
      </c>
      <c r="I1245" s="35"/>
      <c r="J1245" s="44">
        <v>840</v>
      </c>
      <c r="K1245" s="14" t="s">
        <v>22</v>
      </c>
      <c r="L1245" s="15">
        <v>43343</v>
      </c>
      <c r="M1245" s="15">
        <v>43344</v>
      </c>
      <c r="N1245" s="16">
        <f t="shared" si="109"/>
        <v>106.48333333333333</v>
      </c>
      <c r="O1245" s="16">
        <f t="shared" si="110"/>
        <v>10.966666666666667</v>
      </c>
      <c r="Q1245" s="16">
        <f>J1245/H1245</f>
        <v>40</v>
      </c>
      <c r="R1245" s="16">
        <f>3.1415*(H1245/2)^2*J1245</f>
        <v>290934.31500000006</v>
      </c>
      <c r="S1245" s="16">
        <f t="shared" si="105"/>
        <v>82.212220464546164</v>
      </c>
    </row>
    <row r="1246" spans="1:19" x14ac:dyDescent="0.45">
      <c r="F1246" s="13" t="s">
        <v>20</v>
      </c>
      <c r="H1246" s="35">
        <f t="shared" si="108"/>
        <v>21</v>
      </c>
      <c r="I1246" s="35"/>
      <c r="J1246" s="44">
        <v>840</v>
      </c>
      <c r="K1246" s="14" t="s">
        <v>22</v>
      </c>
      <c r="L1246" s="15">
        <v>43335</v>
      </c>
      <c r="M1246" s="15">
        <v>43336</v>
      </c>
      <c r="N1246" s="16">
        <f t="shared" si="109"/>
        <v>106.48333333333333</v>
      </c>
      <c r="O1246" s="16">
        <f t="shared" si="110"/>
        <v>10.966666666666667</v>
      </c>
      <c r="Q1246" s="16">
        <f>J1246/H1246</f>
        <v>40</v>
      </c>
      <c r="R1246" s="16">
        <f>3.1415*(H1246/2)^2*J1246</f>
        <v>290934.31500000006</v>
      </c>
      <c r="S1246" s="16">
        <f t="shared" si="105"/>
        <v>82.212220464546164</v>
      </c>
    </row>
    <row r="1247" spans="1:19" x14ac:dyDescent="0.45">
      <c r="F1247" s="13" t="s">
        <v>20</v>
      </c>
      <c r="H1247" s="35">
        <f t="shared" si="108"/>
        <v>21</v>
      </c>
      <c r="I1247" s="35"/>
      <c r="J1247" s="44">
        <v>840</v>
      </c>
      <c r="K1247" s="14" t="s">
        <v>22</v>
      </c>
      <c r="L1247" s="15">
        <v>43357</v>
      </c>
      <c r="M1247" s="15">
        <v>43358</v>
      </c>
      <c r="N1247" s="16">
        <f t="shared" si="109"/>
        <v>106.48333333333333</v>
      </c>
      <c r="O1247" s="16">
        <f t="shared" si="110"/>
        <v>10.966666666666667</v>
      </c>
      <c r="Q1247" s="16">
        <f>J1247/H1247</f>
        <v>40</v>
      </c>
      <c r="R1247" s="16">
        <f>3.1415*(H1247/2)^2*J1247</f>
        <v>290934.31500000006</v>
      </c>
      <c r="S1247" s="16">
        <f t="shared" si="105"/>
        <v>82.212220464546164</v>
      </c>
    </row>
    <row r="1248" spans="1:19" x14ac:dyDescent="0.45">
      <c r="F1248" s="13" t="s">
        <v>20</v>
      </c>
      <c r="H1248" s="35">
        <f t="shared" si="108"/>
        <v>21</v>
      </c>
      <c r="I1248" s="35"/>
      <c r="J1248" s="44">
        <v>840</v>
      </c>
      <c r="K1248" s="14" t="s">
        <v>22</v>
      </c>
      <c r="L1248" s="15">
        <v>43367</v>
      </c>
      <c r="M1248" s="15">
        <v>43368</v>
      </c>
      <c r="N1248" s="16">
        <f t="shared" si="109"/>
        <v>106.48333333333333</v>
      </c>
      <c r="O1248" s="16">
        <f t="shared" si="110"/>
        <v>10.966666666666667</v>
      </c>
      <c r="Q1248" s="16">
        <f>J1248/H1248</f>
        <v>40</v>
      </c>
      <c r="R1248" s="16">
        <f>3.1415*(H1248/2)^2*J1248</f>
        <v>290934.31500000006</v>
      </c>
      <c r="S1248" s="16">
        <f t="shared" si="105"/>
        <v>82.212220464546164</v>
      </c>
    </row>
    <row r="1249" spans="6:19" x14ac:dyDescent="0.45">
      <c r="F1249" s="13" t="s">
        <v>20</v>
      </c>
      <c r="H1249" s="35">
        <f t="shared" si="108"/>
        <v>21</v>
      </c>
      <c r="I1249" s="35"/>
      <c r="J1249" s="44">
        <v>840</v>
      </c>
      <c r="K1249" s="14" t="s">
        <v>22</v>
      </c>
      <c r="L1249" s="15">
        <v>43388</v>
      </c>
      <c r="M1249" s="15">
        <v>43389</v>
      </c>
      <c r="N1249" s="16">
        <f t="shared" si="109"/>
        <v>106.48333333333333</v>
      </c>
      <c r="O1249" s="16">
        <f t="shared" si="110"/>
        <v>10.966666666666667</v>
      </c>
      <c r="Q1249" s="16">
        <f>J1249/H1249</f>
        <v>40</v>
      </c>
      <c r="R1249" s="16">
        <f>3.1415*(H1249/2)^2*J1249</f>
        <v>290934.31500000006</v>
      </c>
      <c r="S1249" s="16">
        <f t="shared" si="105"/>
        <v>82.212220464546164</v>
      </c>
    </row>
    <row r="1250" spans="6:19" x14ac:dyDescent="0.45">
      <c r="F1250" s="13" t="s">
        <v>20</v>
      </c>
      <c r="H1250" s="35">
        <f t="shared" si="108"/>
        <v>21</v>
      </c>
      <c r="I1250" s="35"/>
      <c r="J1250" s="44">
        <v>840</v>
      </c>
      <c r="K1250" s="14" t="s">
        <v>22</v>
      </c>
      <c r="L1250" s="15">
        <v>43398</v>
      </c>
      <c r="M1250" s="15">
        <v>43399</v>
      </c>
      <c r="N1250" s="16">
        <f t="shared" si="109"/>
        <v>106.48333333333333</v>
      </c>
      <c r="O1250" s="16">
        <f t="shared" si="110"/>
        <v>10.966666666666667</v>
      </c>
      <c r="Q1250" s="16">
        <f>J1250/H1250</f>
        <v>40</v>
      </c>
      <c r="R1250" s="16">
        <f>3.1415*(H1250/2)^2*J1250</f>
        <v>290934.31500000006</v>
      </c>
      <c r="S1250" s="16">
        <f t="shared" si="105"/>
        <v>82.212220464546164</v>
      </c>
    </row>
    <row r="1251" spans="6:19" x14ac:dyDescent="0.45">
      <c r="F1251" s="13" t="s">
        <v>20</v>
      </c>
      <c r="H1251" s="35">
        <f t="shared" si="108"/>
        <v>21</v>
      </c>
      <c r="I1251" s="35"/>
      <c r="J1251" s="44">
        <v>840</v>
      </c>
      <c r="K1251" s="14" t="s">
        <v>22</v>
      </c>
      <c r="L1251" s="15">
        <v>43423</v>
      </c>
      <c r="M1251" s="15">
        <v>43424</v>
      </c>
      <c r="N1251" s="16">
        <f t="shared" si="109"/>
        <v>106.48333333333333</v>
      </c>
      <c r="O1251" s="16">
        <f t="shared" si="110"/>
        <v>10.966666666666667</v>
      </c>
      <c r="Q1251" s="16">
        <f>J1251/H1251</f>
        <v>40</v>
      </c>
      <c r="R1251" s="16">
        <f>3.1415*(H1251/2)^2*J1251</f>
        <v>290934.31500000006</v>
      </c>
      <c r="S1251" s="16">
        <f t="shared" si="105"/>
        <v>82.212220464546164</v>
      </c>
    </row>
    <row r="1252" spans="6:19" x14ac:dyDescent="0.45">
      <c r="F1252" s="13" t="s">
        <v>20</v>
      </c>
      <c r="H1252" s="35">
        <f t="shared" si="108"/>
        <v>21</v>
      </c>
      <c r="I1252" s="35"/>
      <c r="J1252" s="44">
        <v>840</v>
      </c>
      <c r="K1252" s="14" t="s">
        <v>22</v>
      </c>
      <c r="L1252" s="15">
        <v>43433</v>
      </c>
      <c r="M1252" s="15">
        <v>43434</v>
      </c>
      <c r="N1252" s="16">
        <f t="shared" si="109"/>
        <v>106.48333333333333</v>
      </c>
      <c r="O1252" s="16">
        <f t="shared" si="110"/>
        <v>10.966666666666667</v>
      </c>
      <c r="Q1252" s="16">
        <f>J1252/H1252</f>
        <v>40</v>
      </c>
      <c r="R1252" s="16">
        <f>3.1415*(H1252/2)^2*J1252</f>
        <v>290934.31500000006</v>
      </c>
      <c r="S1252" s="16">
        <f t="shared" si="105"/>
        <v>82.212220464546164</v>
      </c>
    </row>
    <row r="1253" spans="6:19" x14ac:dyDescent="0.45">
      <c r="F1253" s="13" t="s">
        <v>20</v>
      </c>
      <c r="H1253" s="35">
        <f t="shared" si="108"/>
        <v>21</v>
      </c>
      <c r="I1253" s="35"/>
      <c r="J1253" s="44">
        <v>840</v>
      </c>
      <c r="K1253" s="14" t="s">
        <v>22</v>
      </c>
      <c r="L1253" s="15">
        <v>43447</v>
      </c>
      <c r="M1253" s="15">
        <v>43448</v>
      </c>
      <c r="N1253" s="16">
        <f t="shared" si="109"/>
        <v>106.48333333333333</v>
      </c>
      <c r="O1253" s="16">
        <f t="shared" si="110"/>
        <v>10.966666666666667</v>
      </c>
      <c r="Q1253" s="16">
        <f>J1253/H1253</f>
        <v>40</v>
      </c>
      <c r="R1253" s="16">
        <f>3.1415*(H1253/2)^2*J1253</f>
        <v>290934.31500000006</v>
      </c>
      <c r="S1253" s="16">
        <f t="shared" si="105"/>
        <v>82.212220464546164</v>
      </c>
    </row>
    <row r="1254" spans="6:19" x14ac:dyDescent="0.45">
      <c r="F1254" s="13" t="s">
        <v>20</v>
      </c>
      <c r="H1254" s="35">
        <f t="shared" si="108"/>
        <v>21</v>
      </c>
      <c r="I1254" s="35"/>
      <c r="J1254" s="44">
        <v>840</v>
      </c>
      <c r="K1254" s="14" t="s">
        <v>22</v>
      </c>
      <c r="L1254" s="15">
        <v>43458</v>
      </c>
      <c r="M1254" s="15">
        <v>43459</v>
      </c>
      <c r="N1254" s="16">
        <f t="shared" si="109"/>
        <v>106.48333333333333</v>
      </c>
      <c r="O1254" s="16">
        <f t="shared" si="110"/>
        <v>10.966666666666667</v>
      </c>
      <c r="Q1254" s="16">
        <f>J1254/H1254</f>
        <v>40</v>
      </c>
      <c r="R1254" s="16">
        <f>3.1415*(H1254/2)^2*J1254</f>
        <v>290934.31500000006</v>
      </c>
      <c r="S1254" s="16">
        <f t="shared" si="105"/>
        <v>82.212220464546164</v>
      </c>
    </row>
    <row r="1255" spans="6:19" x14ac:dyDescent="0.45">
      <c r="F1255" s="13" t="s">
        <v>20</v>
      </c>
      <c r="H1255" s="35">
        <f t="shared" si="108"/>
        <v>21</v>
      </c>
      <c r="I1255" s="35"/>
      <c r="J1255" s="44">
        <v>840</v>
      </c>
      <c r="K1255" s="14" t="s">
        <v>22</v>
      </c>
      <c r="L1255" s="15">
        <v>43479</v>
      </c>
      <c r="M1255" s="15">
        <v>43480</v>
      </c>
      <c r="N1255" s="16">
        <f t="shared" si="109"/>
        <v>106.48333333333333</v>
      </c>
      <c r="O1255" s="16">
        <f t="shared" si="110"/>
        <v>10.966666666666667</v>
      </c>
      <c r="Q1255" s="16">
        <f>J1255/H1255</f>
        <v>40</v>
      </c>
      <c r="R1255" s="16">
        <f>3.1415*(H1255/2)^2*J1255</f>
        <v>290934.31500000006</v>
      </c>
      <c r="S1255" s="16">
        <f t="shared" si="105"/>
        <v>82.212220464546164</v>
      </c>
    </row>
    <row r="1256" spans="6:19" x14ac:dyDescent="0.45">
      <c r="F1256" s="13" t="s">
        <v>20</v>
      </c>
      <c r="H1256" s="35">
        <f t="shared" si="108"/>
        <v>21</v>
      </c>
      <c r="I1256" s="35"/>
      <c r="J1256" s="44">
        <v>840</v>
      </c>
      <c r="K1256" s="14" t="s">
        <v>22</v>
      </c>
      <c r="L1256" s="15">
        <v>43489</v>
      </c>
      <c r="M1256" s="15">
        <v>43490</v>
      </c>
      <c r="N1256" s="16">
        <f t="shared" si="109"/>
        <v>106.48333333333333</v>
      </c>
      <c r="O1256" s="16">
        <f t="shared" si="110"/>
        <v>10.966666666666667</v>
      </c>
      <c r="Q1256" s="16">
        <f>J1256/H1256</f>
        <v>40</v>
      </c>
      <c r="R1256" s="16">
        <f>3.1415*(H1256/2)^2*J1256</f>
        <v>290934.31500000006</v>
      </c>
      <c r="S1256" s="16">
        <f t="shared" si="105"/>
        <v>82.212220464546164</v>
      </c>
    </row>
    <row r="1257" spans="6:19" x14ac:dyDescent="0.45">
      <c r="F1257" s="13" t="s">
        <v>20</v>
      </c>
      <c r="H1257" s="35">
        <f t="shared" si="108"/>
        <v>21</v>
      </c>
      <c r="I1257" s="35"/>
      <c r="J1257" s="44">
        <v>840</v>
      </c>
      <c r="K1257" s="14" t="s">
        <v>22</v>
      </c>
      <c r="L1257" s="15">
        <v>43510</v>
      </c>
      <c r="M1257" s="15">
        <v>43511</v>
      </c>
      <c r="N1257" s="16">
        <f t="shared" si="109"/>
        <v>106.48333333333333</v>
      </c>
      <c r="O1257" s="16">
        <f t="shared" si="110"/>
        <v>10.966666666666667</v>
      </c>
      <c r="Q1257" s="16">
        <f>J1257/H1257</f>
        <v>40</v>
      </c>
      <c r="R1257" s="16">
        <f>3.1415*(H1257/2)^2*J1257</f>
        <v>290934.31500000006</v>
      </c>
      <c r="S1257" s="16">
        <f t="shared" si="105"/>
        <v>82.212220464546164</v>
      </c>
    </row>
    <row r="1258" spans="6:19" x14ac:dyDescent="0.45">
      <c r="F1258" s="13" t="s">
        <v>20</v>
      </c>
      <c r="H1258" s="35">
        <f t="shared" si="108"/>
        <v>21</v>
      </c>
      <c r="I1258" s="35"/>
      <c r="J1258" s="44">
        <v>840</v>
      </c>
      <c r="K1258" s="14" t="s">
        <v>22</v>
      </c>
      <c r="L1258" s="15">
        <v>43521</v>
      </c>
      <c r="M1258" s="15">
        <v>43522</v>
      </c>
      <c r="N1258" s="16">
        <f t="shared" si="109"/>
        <v>106.48333333333333</v>
      </c>
      <c r="O1258" s="16">
        <f t="shared" si="110"/>
        <v>10.966666666666667</v>
      </c>
      <c r="Q1258" s="16">
        <f>J1258/H1258</f>
        <v>40</v>
      </c>
      <c r="R1258" s="16">
        <f>3.1415*(H1258/2)^2*J1258</f>
        <v>290934.31500000006</v>
      </c>
      <c r="S1258" s="16">
        <f t="shared" si="105"/>
        <v>82.212220464546164</v>
      </c>
    </row>
    <row r="1259" spans="6:19" x14ac:dyDescent="0.45">
      <c r="F1259" s="13" t="s">
        <v>20</v>
      </c>
      <c r="H1259" s="35">
        <f t="shared" si="108"/>
        <v>21</v>
      </c>
      <c r="I1259" s="35"/>
      <c r="J1259" s="44">
        <v>840</v>
      </c>
      <c r="K1259" s="14" t="s">
        <v>22</v>
      </c>
      <c r="L1259" s="15">
        <v>43538</v>
      </c>
      <c r="M1259" s="15">
        <v>43539</v>
      </c>
      <c r="N1259" s="16">
        <f t="shared" si="109"/>
        <v>106.48333333333333</v>
      </c>
      <c r="O1259" s="16">
        <f t="shared" si="110"/>
        <v>10.966666666666667</v>
      </c>
      <c r="Q1259" s="16">
        <f>J1259/H1259</f>
        <v>40</v>
      </c>
      <c r="R1259" s="16">
        <f>3.1415*(H1259/2)^2*J1259</f>
        <v>290934.31500000006</v>
      </c>
      <c r="S1259" s="16">
        <f t="shared" si="105"/>
        <v>82.212220464546164</v>
      </c>
    </row>
    <row r="1260" spans="6:19" x14ac:dyDescent="0.45">
      <c r="F1260" s="13" t="s">
        <v>20</v>
      </c>
      <c r="H1260" s="35">
        <f t="shared" si="108"/>
        <v>21</v>
      </c>
      <c r="I1260" s="35"/>
      <c r="J1260" s="44">
        <v>840</v>
      </c>
      <c r="K1260" s="14" t="s">
        <v>22</v>
      </c>
      <c r="L1260" s="15">
        <v>43549</v>
      </c>
      <c r="M1260" s="15">
        <v>43550</v>
      </c>
      <c r="N1260" s="16">
        <f t="shared" si="109"/>
        <v>106.48333333333333</v>
      </c>
      <c r="O1260" s="16">
        <f t="shared" si="110"/>
        <v>10.966666666666667</v>
      </c>
      <c r="Q1260" s="16">
        <f>J1260/H1260</f>
        <v>40</v>
      </c>
      <c r="R1260" s="16">
        <f>3.1415*(H1260/2)^2*J1260</f>
        <v>290934.31500000006</v>
      </c>
      <c r="S1260" s="16">
        <f t="shared" si="105"/>
        <v>82.212220464546164</v>
      </c>
    </row>
    <row r="1261" spans="6:19" x14ac:dyDescent="0.45">
      <c r="F1261" s="13" t="s">
        <v>20</v>
      </c>
      <c r="H1261" s="35">
        <f t="shared" si="108"/>
        <v>21</v>
      </c>
      <c r="I1261" s="35"/>
      <c r="J1261" s="44">
        <v>840</v>
      </c>
      <c r="K1261" s="14" t="s">
        <v>22</v>
      </c>
      <c r="L1261" s="15">
        <v>43570</v>
      </c>
      <c r="M1261" s="15">
        <v>43571</v>
      </c>
      <c r="N1261" s="16">
        <f t="shared" si="109"/>
        <v>106.48333333333333</v>
      </c>
      <c r="O1261" s="16">
        <f t="shared" si="110"/>
        <v>10.966666666666667</v>
      </c>
      <c r="Q1261" s="16">
        <f>J1261/H1261</f>
        <v>40</v>
      </c>
      <c r="R1261" s="16">
        <f>3.1415*(H1261/2)^2*J1261</f>
        <v>290934.31500000006</v>
      </c>
      <c r="S1261" s="16">
        <f t="shared" si="105"/>
        <v>82.212220464546164</v>
      </c>
    </row>
    <row r="1262" spans="6:19" x14ac:dyDescent="0.45">
      <c r="F1262" s="13" t="s">
        <v>20</v>
      </c>
      <c r="H1262" s="35">
        <f t="shared" si="108"/>
        <v>21</v>
      </c>
      <c r="I1262" s="35"/>
      <c r="J1262" s="44">
        <v>840</v>
      </c>
      <c r="K1262" s="14" t="s">
        <v>22</v>
      </c>
      <c r="L1262" s="15">
        <v>43580</v>
      </c>
      <c r="M1262" s="15">
        <v>43581</v>
      </c>
      <c r="N1262" s="16">
        <f t="shared" si="109"/>
        <v>106.48333333333333</v>
      </c>
      <c r="O1262" s="16">
        <f t="shared" si="110"/>
        <v>10.966666666666667</v>
      </c>
      <c r="Q1262" s="16">
        <f>J1262/H1262</f>
        <v>40</v>
      </c>
      <c r="R1262" s="16">
        <f>3.1415*(H1262/2)^2*J1262</f>
        <v>290934.31500000006</v>
      </c>
      <c r="S1262" s="16">
        <f t="shared" si="105"/>
        <v>82.212220464546164</v>
      </c>
    </row>
    <row r="1263" spans="6:19" x14ac:dyDescent="0.45">
      <c r="F1263" s="13" t="s">
        <v>20</v>
      </c>
      <c r="H1263" s="35">
        <f t="shared" si="108"/>
        <v>21</v>
      </c>
      <c r="I1263" s="35"/>
      <c r="J1263" s="44">
        <v>840</v>
      </c>
      <c r="K1263" s="14" t="s">
        <v>22</v>
      </c>
      <c r="L1263" s="15">
        <v>43598</v>
      </c>
      <c r="M1263" s="15">
        <v>43599</v>
      </c>
      <c r="N1263" s="16">
        <f t="shared" si="109"/>
        <v>106.48333333333333</v>
      </c>
      <c r="O1263" s="16">
        <f t="shared" si="110"/>
        <v>10.966666666666667</v>
      </c>
      <c r="Q1263" s="16">
        <f>J1263/H1263</f>
        <v>40</v>
      </c>
      <c r="R1263" s="16">
        <f>3.1415*(H1263/2)^2*J1263</f>
        <v>290934.31500000006</v>
      </c>
      <c r="S1263" s="16">
        <f t="shared" si="105"/>
        <v>82.212220464546164</v>
      </c>
    </row>
    <row r="1264" spans="6:19" x14ac:dyDescent="0.45">
      <c r="F1264" s="13" t="s">
        <v>20</v>
      </c>
      <c r="H1264" s="35">
        <f t="shared" si="108"/>
        <v>21</v>
      </c>
      <c r="I1264" s="35"/>
      <c r="J1264" s="44">
        <v>840</v>
      </c>
      <c r="K1264" s="14" t="s">
        <v>22</v>
      </c>
      <c r="L1264" s="15">
        <v>43609</v>
      </c>
      <c r="M1264" s="15">
        <v>43610</v>
      </c>
      <c r="N1264" s="16">
        <f t="shared" si="109"/>
        <v>106.48333333333333</v>
      </c>
      <c r="O1264" s="16">
        <f t="shared" si="110"/>
        <v>10.966666666666667</v>
      </c>
      <c r="Q1264" s="16">
        <f>J1264/H1264</f>
        <v>40</v>
      </c>
      <c r="R1264" s="16">
        <f>3.1415*(H1264/2)^2*J1264</f>
        <v>290934.31500000006</v>
      </c>
      <c r="S1264" s="16">
        <f t="shared" si="105"/>
        <v>82.212220464546164</v>
      </c>
    </row>
    <row r="1265" spans="1:19" x14ac:dyDescent="0.45">
      <c r="H1265" s="35"/>
      <c r="I1265" s="35"/>
      <c r="J1265" s="44"/>
      <c r="M1265" s="15"/>
    </row>
    <row r="1266" spans="1:19" x14ac:dyDescent="0.45">
      <c r="A1266" s="12">
        <v>93</v>
      </c>
      <c r="B1266" t="s">
        <v>84</v>
      </c>
      <c r="C1266" s="13">
        <v>2021</v>
      </c>
      <c r="F1266" s="13" t="s">
        <v>20</v>
      </c>
      <c r="H1266" s="35">
        <f>J1266/40</f>
        <v>18.25</v>
      </c>
      <c r="I1266" s="35"/>
      <c r="J1266" s="44">
        <v>730</v>
      </c>
      <c r="K1266" s="14" t="s">
        <v>22</v>
      </c>
      <c r="L1266" s="15">
        <v>43293</v>
      </c>
      <c r="M1266" s="15">
        <v>43294</v>
      </c>
      <c r="N1266" s="16">
        <f t="shared" ref="N1266:N1289" si="111">106+39/60</f>
        <v>106.65</v>
      </c>
      <c r="O1266" s="16">
        <f t="shared" ref="O1266:O1289" si="112">10+46/60</f>
        <v>10.766666666666667</v>
      </c>
      <c r="Q1266" s="16">
        <f>J1266/H1266</f>
        <v>40</v>
      </c>
      <c r="R1266" s="16">
        <f>3.1415*(H1266/2)^2*J1266</f>
        <v>190952.64148437502</v>
      </c>
      <c r="S1266" s="16">
        <f t="shared" si="105"/>
        <v>71.446334451331722</v>
      </c>
    </row>
    <row r="1267" spans="1:19" x14ac:dyDescent="0.45">
      <c r="F1267" s="13" t="s">
        <v>20</v>
      </c>
      <c r="H1267" s="35">
        <f t="shared" ref="H1267:H1289" si="113">J1267/40</f>
        <v>18.25</v>
      </c>
      <c r="I1267" s="35"/>
      <c r="J1267" s="44">
        <v>730</v>
      </c>
      <c r="K1267" s="14" t="s">
        <v>22</v>
      </c>
      <c r="L1267" s="15">
        <v>43307</v>
      </c>
      <c r="M1267" s="15">
        <v>43308</v>
      </c>
      <c r="N1267" s="16">
        <f t="shared" si="111"/>
        <v>106.65</v>
      </c>
      <c r="O1267" s="16">
        <f t="shared" si="112"/>
        <v>10.766666666666667</v>
      </c>
      <c r="Q1267" s="16">
        <f>J1267/H1267</f>
        <v>40</v>
      </c>
      <c r="R1267" s="16">
        <f>3.1415*(H1267/2)^2*J1267</f>
        <v>190952.64148437502</v>
      </c>
      <c r="S1267" s="16">
        <f t="shared" si="105"/>
        <v>71.446334451331722</v>
      </c>
    </row>
    <row r="1268" spans="1:19" x14ac:dyDescent="0.45">
      <c r="F1268" s="13" t="s">
        <v>20</v>
      </c>
      <c r="H1268" s="35">
        <f t="shared" si="113"/>
        <v>18.25</v>
      </c>
      <c r="I1268" s="35"/>
      <c r="J1268" s="44">
        <v>730</v>
      </c>
      <c r="K1268" s="14" t="s">
        <v>22</v>
      </c>
      <c r="L1268" s="15">
        <v>43343</v>
      </c>
      <c r="M1268" s="15">
        <v>43344</v>
      </c>
      <c r="N1268" s="16">
        <f t="shared" si="111"/>
        <v>106.65</v>
      </c>
      <c r="O1268" s="16">
        <f t="shared" si="112"/>
        <v>10.766666666666667</v>
      </c>
      <c r="Q1268" s="16">
        <f>J1268/H1268</f>
        <v>40</v>
      </c>
      <c r="R1268" s="16">
        <f>3.1415*(H1268/2)^2*J1268</f>
        <v>190952.64148437502</v>
      </c>
      <c r="S1268" s="16">
        <f t="shared" ref="S1268:S1331" si="114">2 * (R1268*3/(4*3.1415))^(1/3)</f>
        <v>71.446334451331722</v>
      </c>
    </row>
    <row r="1269" spans="1:19" x14ac:dyDescent="0.45">
      <c r="F1269" s="13" t="s">
        <v>20</v>
      </c>
      <c r="H1269" s="35">
        <f t="shared" si="113"/>
        <v>18.25</v>
      </c>
      <c r="I1269" s="35"/>
      <c r="J1269" s="44">
        <v>730</v>
      </c>
      <c r="K1269" s="14" t="s">
        <v>22</v>
      </c>
      <c r="L1269" s="15">
        <v>43335</v>
      </c>
      <c r="M1269" s="15">
        <v>43336</v>
      </c>
      <c r="N1269" s="16">
        <f t="shared" si="111"/>
        <v>106.65</v>
      </c>
      <c r="O1269" s="16">
        <f t="shared" si="112"/>
        <v>10.766666666666667</v>
      </c>
      <c r="Q1269" s="16">
        <f>J1269/H1269</f>
        <v>40</v>
      </c>
      <c r="R1269" s="16">
        <f>3.1415*(H1269/2)^2*J1269</f>
        <v>190952.64148437502</v>
      </c>
      <c r="S1269" s="16">
        <f t="shared" si="114"/>
        <v>71.446334451331722</v>
      </c>
    </row>
    <row r="1270" spans="1:19" x14ac:dyDescent="0.45">
      <c r="F1270" s="13" t="s">
        <v>20</v>
      </c>
      <c r="H1270" s="35">
        <f t="shared" si="113"/>
        <v>18.25</v>
      </c>
      <c r="I1270" s="35"/>
      <c r="J1270" s="44">
        <v>730</v>
      </c>
      <c r="K1270" s="14" t="s">
        <v>22</v>
      </c>
      <c r="L1270" s="15">
        <v>43357</v>
      </c>
      <c r="M1270" s="15">
        <v>43358</v>
      </c>
      <c r="N1270" s="16">
        <f t="shared" si="111"/>
        <v>106.65</v>
      </c>
      <c r="O1270" s="16">
        <f t="shared" si="112"/>
        <v>10.766666666666667</v>
      </c>
      <c r="Q1270" s="16">
        <f>J1270/H1270</f>
        <v>40</v>
      </c>
      <c r="R1270" s="16">
        <f>3.1415*(H1270/2)^2*J1270</f>
        <v>190952.64148437502</v>
      </c>
      <c r="S1270" s="16">
        <f t="shared" si="114"/>
        <v>71.446334451331722</v>
      </c>
    </row>
    <row r="1271" spans="1:19" x14ac:dyDescent="0.45">
      <c r="F1271" s="13" t="s">
        <v>20</v>
      </c>
      <c r="H1271" s="35">
        <f t="shared" si="113"/>
        <v>18.25</v>
      </c>
      <c r="I1271" s="35"/>
      <c r="J1271" s="44">
        <v>730</v>
      </c>
      <c r="K1271" s="14" t="s">
        <v>22</v>
      </c>
      <c r="L1271" s="15">
        <v>43367</v>
      </c>
      <c r="M1271" s="15">
        <v>43368</v>
      </c>
      <c r="N1271" s="16">
        <f t="shared" si="111"/>
        <v>106.65</v>
      </c>
      <c r="O1271" s="16">
        <f t="shared" si="112"/>
        <v>10.766666666666667</v>
      </c>
      <c r="Q1271" s="16">
        <f>J1271/H1271</f>
        <v>40</v>
      </c>
      <c r="R1271" s="16">
        <f>3.1415*(H1271/2)^2*J1271</f>
        <v>190952.64148437502</v>
      </c>
      <c r="S1271" s="16">
        <f t="shared" si="114"/>
        <v>71.446334451331722</v>
      </c>
    </row>
    <row r="1272" spans="1:19" x14ac:dyDescent="0.45">
      <c r="F1272" s="13" t="s">
        <v>20</v>
      </c>
      <c r="H1272" s="35">
        <f t="shared" si="113"/>
        <v>18.25</v>
      </c>
      <c r="I1272" s="35"/>
      <c r="J1272" s="44">
        <v>730</v>
      </c>
      <c r="K1272" s="14" t="s">
        <v>22</v>
      </c>
      <c r="L1272" s="15">
        <v>43388</v>
      </c>
      <c r="M1272" s="15">
        <v>43389</v>
      </c>
      <c r="N1272" s="16">
        <f t="shared" si="111"/>
        <v>106.65</v>
      </c>
      <c r="O1272" s="16">
        <f t="shared" si="112"/>
        <v>10.766666666666667</v>
      </c>
      <c r="Q1272" s="16">
        <f>J1272/H1272</f>
        <v>40</v>
      </c>
      <c r="R1272" s="16">
        <f>3.1415*(H1272/2)^2*J1272</f>
        <v>190952.64148437502</v>
      </c>
      <c r="S1272" s="16">
        <f t="shared" si="114"/>
        <v>71.446334451331722</v>
      </c>
    </row>
    <row r="1273" spans="1:19" x14ac:dyDescent="0.45">
      <c r="F1273" s="13" t="s">
        <v>20</v>
      </c>
      <c r="H1273" s="35">
        <f t="shared" si="113"/>
        <v>18.25</v>
      </c>
      <c r="I1273" s="35"/>
      <c r="J1273" s="44">
        <v>730</v>
      </c>
      <c r="K1273" s="14" t="s">
        <v>22</v>
      </c>
      <c r="L1273" s="15">
        <v>43398</v>
      </c>
      <c r="M1273" s="15">
        <v>43399</v>
      </c>
      <c r="N1273" s="16">
        <f t="shared" si="111"/>
        <v>106.65</v>
      </c>
      <c r="O1273" s="16">
        <f t="shared" si="112"/>
        <v>10.766666666666667</v>
      </c>
      <c r="Q1273" s="16">
        <f>J1273/H1273</f>
        <v>40</v>
      </c>
      <c r="R1273" s="16">
        <f>3.1415*(H1273/2)^2*J1273</f>
        <v>190952.64148437502</v>
      </c>
      <c r="S1273" s="16">
        <f t="shared" si="114"/>
        <v>71.446334451331722</v>
      </c>
    </row>
    <row r="1274" spans="1:19" x14ac:dyDescent="0.45">
      <c r="F1274" s="13" t="s">
        <v>20</v>
      </c>
      <c r="H1274" s="35">
        <f t="shared" si="113"/>
        <v>18.25</v>
      </c>
      <c r="I1274" s="35"/>
      <c r="J1274" s="44">
        <v>730</v>
      </c>
      <c r="K1274" s="14" t="s">
        <v>22</v>
      </c>
      <c r="L1274" s="15">
        <v>43423</v>
      </c>
      <c r="M1274" s="15">
        <v>43424</v>
      </c>
      <c r="N1274" s="16">
        <f t="shared" si="111"/>
        <v>106.65</v>
      </c>
      <c r="O1274" s="16">
        <f t="shared" si="112"/>
        <v>10.766666666666667</v>
      </c>
      <c r="Q1274" s="16">
        <f>J1274/H1274</f>
        <v>40</v>
      </c>
      <c r="R1274" s="16">
        <f>3.1415*(H1274/2)^2*J1274</f>
        <v>190952.64148437502</v>
      </c>
      <c r="S1274" s="16">
        <f t="shared" si="114"/>
        <v>71.446334451331722</v>
      </c>
    </row>
    <row r="1275" spans="1:19" x14ac:dyDescent="0.45">
      <c r="F1275" s="13" t="s">
        <v>20</v>
      </c>
      <c r="H1275" s="35">
        <f t="shared" si="113"/>
        <v>18.25</v>
      </c>
      <c r="I1275" s="35"/>
      <c r="J1275" s="44">
        <v>730</v>
      </c>
      <c r="K1275" s="14" t="s">
        <v>22</v>
      </c>
      <c r="L1275" s="15">
        <v>43433</v>
      </c>
      <c r="M1275" s="15">
        <v>43434</v>
      </c>
      <c r="N1275" s="16">
        <f t="shared" si="111"/>
        <v>106.65</v>
      </c>
      <c r="O1275" s="16">
        <f t="shared" si="112"/>
        <v>10.766666666666667</v>
      </c>
      <c r="Q1275" s="16">
        <f>J1275/H1275</f>
        <v>40</v>
      </c>
      <c r="R1275" s="16">
        <f>3.1415*(H1275/2)^2*J1275</f>
        <v>190952.64148437502</v>
      </c>
      <c r="S1275" s="16">
        <f t="shared" si="114"/>
        <v>71.446334451331722</v>
      </c>
    </row>
    <row r="1276" spans="1:19" x14ac:dyDescent="0.45">
      <c r="F1276" s="13" t="s">
        <v>20</v>
      </c>
      <c r="H1276" s="35">
        <f t="shared" si="113"/>
        <v>18.25</v>
      </c>
      <c r="I1276" s="35"/>
      <c r="J1276" s="44">
        <v>730</v>
      </c>
      <c r="K1276" s="14" t="s">
        <v>22</v>
      </c>
      <c r="L1276" s="15">
        <v>43447</v>
      </c>
      <c r="M1276" s="15">
        <v>43448</v>
      </c>
      <c r="N1276" s="16">
        <f t="shared" si="111"/>
        <v>106.65</v>
      </c>
      <c r="O1276" s="16">
        <f t="shared" si="112"/>
        <v>10.766666666666667</v>
      </c>
      <c r="Q1276" s="16">
        <f>J1276/H1276</f>
        <v>40</v>
      </c>
      <c r="R1276" s="16">
        <f>3.1415*(H1276/2)^2*J1276</f>
        <v>190952.64148437502</v>
      </c>
      <c r="S1276" s="16">
        <f t="shared" si="114"/>
        <v>71.446334451331722</v>
      </c>
    </row>
    <row r="1277" spans="1:19" x14ac:dyDescent="0.45">
      <c r="F1277" s="13" t="s">
        <v>20</v>
      </c>
      <c r="H1277" s="35">
        <f t="shared" si="113"/>
        <v>18.25</v>
      </c>
      <c r="I1277" s="35"/>
      <c r="J1277" s="44">
        <v>730</v>
      </c>
      <c r="K1277" s="14" t="s">
        <v>22</v>
      </c>
      <c r="L1277" s="15">
        <v>43458</v>
      </c>
      <c r="M1277" s="15">
        <v>43459</v>
      </c>
      <c r="N1277" s="16">
        <f t="shared" si="111"/>
        <v>106.65</v>
      </c>
      <c r="O1277" s="16">
        <f t="shared" si="112"/>
        <v>10.766666666666667</v>
      </c>
      <c r="Q1277" s="16">
        <f>J1277/H1277</f>
        <v>40</v>
      </c>
      <c r="R1277" s="16">
        <f>3.1415*(H1277/2)^2*J1277</f>
        <v>190952.64148437502</v>
      </c>
      <c r="S1277" s="16">
        <f t="shared" si="114"/>
        <v>71.446334451331722</v>
      </c>
    </row>
    <row r="1278" spans="1:19" x14ac:dyDescent="0.45">
      <c r="F1278" s="13" t="s">
        <v>20</v>
      </c>
      <c r="H1278" s="35">
        <f t="shared" si="113"/>
        <v>18.25</v>
      </c>
      <c r="I1278" s="35"/>
      <c r="J1278" s="44">
        <v>730</v>
      </c>
      <c r="K1278" s="14" t="s">
        <v>22</v>
      </c>
      <c r="L1278" s="15">
        <v>43479</v>
      </c>
      <c r="M1278" s="15">
        <v>43480</v>
      </c>
      <c r="N1278" s="16">
        <f t="shared" si="111"/>
        <v>106.65</v>
      </c>
      <c r="O1278" s="16">
        <f t="shared" si="112"/>
        <v>10.766666666666667</v>
      </c>
      <c r="Q1278" s="16">
        <f>J1278/H1278</f>
        <v>40</v>
      </c>
      <c r="R1278" s="16">
        <f>3.1415*(H1278/2)^2*J1278</f>
        <v>190952.64148437502</v>
      </c>
      <c r="S1278" s="16">
        <f t="shared" si="114"/>
        <v>71.446334451331722</v>
      </c>
    </row>
    <row r="1279" spans="1:19" x14ac:dyDescent="0.45">
      <c r="F1279" s="13" t="s">
        <v>20</v>
      </c>
      <c r="H1279" s="35">
        <f t="shared" si="113"/>
        <v>18.25</v>
      </c>
      <c r="I1279" s="35"/>
      <c r="J1279" s="44">
        <v>730</v>
      </c>
      <c r="K1279" s="14" t="s">
        <v>22</v>
      </c>
      <c r="L1279" s="15">
        <v>43489</v>
      </c>
      <c r="M1279" s="15">
        <v>43490</v>
      </c>
      <c r="N1279" s="16">
        <f t="shared" si="111"/>
        <v>106.65</v>
      </c>
      <c r="O1279" s="16">
        <f t="shared" si="112"/>
        <v>10.766666666666667</v>
      </c>
      <c r="Q1279" s="16">
        <f>J1279/H1279</f>
        <v>40</v>
      </c>
      <c r="R1279" s="16">
        <f>3.1415*(H1279/2)^2*J1279</f>
        <v>190952.64148437502</v>
      </c>
      <c r="S1279" s="16">
        <f t="shared" si="114"/>
        <v>71.446334451331722</v>
      </c>
    </row>
    <row r="1280" spans="1:19" x14ac:dyDescent="0.45">
      <c r="F1280" s="13" t="s">
        <v>20</v>
      </c>
      <c r="H1280" s="35">
        <f t="shared" si="113"/>
        <v>18.25</v>
      </c>
      <c r="I1280" s="35"/>
      <c r="J1280" s="44">
        <v>730</v>
      </c>
      <c r="K1280" s="14" t="s">
        <v>22</v>
      </c>
      <c r="L1280" s="15">
        <v>43510</v>
      </c>
      <c r="M1280" s="15">
        <v>43511</v>
      </c>
      <c r="N1280" s="16">
        <f t="shared" si="111"/>
        <v>106.65</v>
      </c>
      <c r="O1280" s="16">
        <f t="shared" si="112"/>
        <v>10.766666666666667</v>
      </c>
      <c r="Q1280" s="16">
        <f>J1280/H1280</f>
        <v>40</v>
      </c>
      <c r="R1280" s="16">
        <f>3.1415*(H1280/2)^2*J1280</f>
        <v>190952.64148437502</v>
      </c>
      <c r="S1280" s="16">
        <f t="shared" si="114"/>
        <v>71.446334451331722</v>
      </c>
    </row>
    <row r="1281" spans="1:19" x14ac:dyDescent="0.45">
      <c r="F1281" s="13" t="s">
        <v>20</v>
      </c>
      <c r="H1281" s="35">
        <f t="shared" si="113"/>
        <v>18.25</v>
      </c>
      <c r="I1281" s="35"/>
      <c r="J1281" s="44">
        <v>730</v>
      </c>
      <c r="K1281" s="14" t="s">
        <v>22</v>
      </c>
      <c r="L1281" s="15">
        <v>43521</v>
      </c>
      <c r="M1281" s="15">
        <v>43522</v>
      </c>
      <c r="N1281" s="16">
        <f t="shared" si="111"/>
        <v>106.65</v>
      </c>
      <c r="O1281" s="16">
        <f t="shared" si="112"/>
        <v>10.766666666666667</v>
      </c>
      <c r="Q1281" s="16">
        <f>J1281/H1281</f>
        <v>40</v>
      </c>
      <c r="R1281" s="16">
        <f>3.1415*(H1281/2)^2*J1281</f>
        <v>190952.64148437502</v>
      </c>
      <c r="S1281" s="16">
        <f t="shared" si="114"/>
        <v>71.446334451331722</v>
      </c>
    </row>
    <row r="1282" spans="1:19" x14ac:dyDescent="0.45">
      <c r="F1282" s="13" t="s">
        <v>20</v>
      </c>
      <c r="H1282" s="35">
        <f t="shared" si="113"/>
        <v>18.25</v>
      </c>
      <c r="I1282" s="35"/>
      <c r="J1282" s="44">
        <v>730</v>
      </c>
      <c r="K1282" s="14" t="s">
        <v>22</v>
      </c>
      <c r="L1282" s="15">
        <v>43538</v>
      </c>
      <c r="M1282" s="15">
        <v>43539</v>
      </c>
      <c r="N1282" s="16">
        <f t="shared" si="111"/>
        <v>106.65</v>
      </c>
      <c r="O1282" s="16">
        <f t="shared" si="112"/>
        <v>10.766666666666667</v>
      </c>
      <c r="Q1282" s="16">
        <f>J1282/H1282</f>
        <v>40</v>
      </c>
      <c r="R1282" s="16">
        <f>3.1415*(H1282/2)^2*J1282</f>
        <v>190952.64148437502</v>
      </c>
      <c r="S1282" s="16">
        <f t="shared" si="114"/>
        <v>71.446334451331722</v>
      </c>
    </row>
    <row r="1283" spans="1:19" x14ac:dyDescent="0.45">
      <c r="F1283" s="13" t="s">
        <v>20</v>
      </c>
      <c r="H1283" s="35">
        <f t="shared" si="113"/>
        <v>18.25</v>
      </c>
      <c r="I1283" s="35"/>
      <c r="J1283" s="44">
        <v>730</v>
      </c>
      <c r="K1283" s="14" t="s">
        <v>22</v>
      </c>
      <c r="L1283" s="15">
        <v>43549</v>
      </c>
      <c r="M1283" s="15">
        <v>43550</v>
      </c>
      <c r="N1283" s="16">
        <f t="shared" si="111"/>
        <v>106.65</v>
      </c>
      <c r="O1283" s="16">
        <f t="shared" si="112"/>
        <v>10.766666666666667</v>
      </c>
      <c r="Q1283" s="16">
        <f>J1283/H1283</f>
        <v>40</v>
      </c>
      <c r="R1283" s="16">
        <f>3.1415*(H1283/2)^2*J1283</f>
        <v>190952.64148437502</v>
      </c>
      <c r="S1283" s="16">
        <f t="shared" si="114"/>
        <v>71.446334451331722</v>
      </c>
    </row>
    <row r="1284" spans="1:19" x14ac:dyDescent="0.45">
      <c r="F1284" s="13" t="s">
        <v>20</v>
      </c>
      <c r="H1284" s="35">
        <f t="shared" si="113"/>
        <v>18.25</v>
      </c>
      <c r="I1284" s="35"/>
      <c r="J1284" s="44">
        <v>730</v>
      </c>
      <c r="K1284" s="14" t="s">
        <v>22</v>
      </c>
      <c r="L1284" s="15">
        <v>43570</v>
      </c>
      <c r="M1284" s="15">
        <v>43571</v>
      </c>
      <c r="N1284" s="16">
        <f t="shared" si="111"/>
        <v>106.65</v>
      </c>
      <c r="O1284" s="16">
        <f t="shared" si="112"/>
        <v>10.766666666666667</v>
      </c>
      <c r="Q1284" s="16">
        <f>J1284/H1284</f>
        <v>40</v>
      </c>
      <c r="R1284" s="16">
        <f>3.1415*(H1284/2)^2*J1284</f>
        <v>190952.64148437502</v>
      </c>
      <c r="S1284" s="16">
        <f t="shared" si="114"/>
        <v>71.446334451331722</v>
      </c>
    </row>
    <row r="1285" spans="1:19" x14ac:dyDescent="0.45">
      <c r="F1285" s="13" t="s">
        <v>20</v>
      </c>
      <c r="H1285" s="35">
        <f t="shared" si="113"/>
        <v>18.25</v>
      </c>
      <c r="I1285" s="35"/>
      <c r="J1285" s="44">
        <v>730</v>
      </c>
      <c r="K1285" s="14" t="s">
        <v>22</v>
      </c>
      <c r="L1285" s="15">
        <v>43580</v>
      </c>
      <c r="M1285" s="15">
        <v>43581</v>
      </c>
      <c r="N1285" s="16">
        <f t="shared" si="111"/>
        <v>106.65</v>
      </c>
      <c r="O1285" s="16">
        <f t="shared" si="112"/>
        <v>10.766666666666667</v>
      </c>
      <c r="Q1285" s="16">
        <f>J1285/H1285</f>
        <v>40</v>
      </c>
      <c r="R1285" s="16">
        <f>3.1415*(H1285/2)^2*J1285</f>
        <v>190952.64148437502</v>
      </c>
      <c r="S1285" s="16">
        <f t="shared" si="114"/>
        <v>71.446334451331722</v>
      </c>
    </row>
    <row r="1286" spans="1:19" x14ac:dyDescent="0.45">
      <c r="F1286" s="13" t="s">
        <v>20</v>
      </c>
      <c r="H1286" s="35">
        <f t="shared" si="113"/>
        <v>18.25</v>
      </c>
      <c r="I1286" s="35"/>
      <c r="J1286" s="44">
        <v>730</v>
      </c>
      <c r="K1286" s="14" t="s">
        <v>22</v>
      </c>
      <c r="L1286" s="15">
        <v>43598</v>
      </c>
      <c r="M1286" s="15">
        <v>43599</v>
      </c>
      <c r="N1286" s="16">
        <f t="shared" si="111"/>
        <v>106.65</v>
      </c>
      <c r="O1286" s="16">
        <f t="shared" si="112"/>
        <v>10.766666666666667</v>
      </c>
      <c r="Q1286" s="16">
        <f>J1286/H1286</f>
        <v>40</v>
      </c>
      <c r="R1286" s="16">
        <f>3.1415*(H1286/2)^2*J1286</f>
        <v>190952.64148437502</v>
      </c>
      <c r="S1286" s="16">
        <f t="shared" si="114"/>
        <v>71.446334451331722</v>
      </c>
    </row>
    <row r="1287" spans="1:19" x14ac:dyDescent="0.45">
      <c r="F1287" s="13" t="s">
        <v>20</v>
      </c>
      <c r="H1287" s="35">
        <f t="shared" si="113"/>
        <v>18.25</v>
      </c>
      <c r="I1287" s="35"/>
      <c r="J1287" s="44">
        <v>730</v>
      </c>
      <c r="K1287" s="14" t="s">
        <v>22</v>
      </c>
      <c r="L1287" s="15">
        <v>43609</v>
      </c>
      <c r="M1287" s="15">
        <v>43610</v>
      </c>
      <c r="N1287" s="16">
        <f t="shared" si="111"/>
        <v>106.65</v>
      </c>
      <c r="O1287" s="16">
        <f t="shared" si="112"/>
        <v>10.766666666666667</v>
      </c>
      <c r="Q1287" s="16">
        <f>J1287/H1287</f>
        <v>40</v>
      </c>
      <c r="R1287" s="16">
        <f>3.1415*(H1287/2)^2*J1287</f>
        <v>190952.64148437502</v>
      </c>
      <c r="S1287" s="16">
        <f t="shared" si="114"/>
        <v>71.446334451331722</v>
      </c>
    </row>
    <row r="1288" spans="1:19" x14ac:dyDescent="0.45">
      <c r="F1288" s="13" t="s">
        <v>20</v>
      </c>
      <c r="H1288" s="35">
        <f t="shared" si="113"/>
        <v>18.25</v>
      </c>
      <c r="I1288" s="35"/>
      <c r="J1288" s="44">
        <v>730</v>
      </c>
      <c r="K1288" s="14" t="s">
        <v>22</v>
      </c>
      <c r="L1288" s="15">
        <v>43630</v>
      </c>
      <c r="M1288" s="15">
        <v>43631</v>
      </c>
      <c r="N1288" s="16">
        <f t="shared" si="111"/>
        <v>106.65</v>
      </c>
      <c r="O1288" s="16">
        <f t="shared" si="112"/>
        <v>10.766666666666667</v>
      </c>
      <c r="Q1288" s="16">
        <f>J1288/H1288</f>
        <v>40</v>
      </c>
      <c r="R1288" s="16">
        <f>3.1415*(H1288/2)^2*J1288</f>
        <v>190952.64148437502</v>
      </c>
      <c r="S1288" s="16">
        <f t="shared" si="114"/>
        <v>71.446334451331722</v>
      </c>
    </row>
    <row r="1289" spans="1:19" x14ac:dyDescent="0.45">
      <c r="F1289" s="13" t="s">
        <v>20</v>
      </c>
      <c r="H1289" s="35">
        <f t="shared" si="113"/>
        <v>18.25</v>
      </c>
      <c r="I1289" s="35"/>
      <c r="J1289" s="44">
        <v>730</v>
      </c>
      <c r="K1289" s="14" t="s">
        <v>22</v>
      </c>
      <c r="L1289" s="15">
        <v>43641</v>
      </c>
      <c r="M1289" s="15">
        <v>43642</v>
      </c>
      <c r="N1289" s="16">
        <f t="shared" si="111"/>
        <v>106.65</v>
      </c>
      <c r="O1289" s="16">
        <f t="shared" si="112"/>
        <v>10.766666666666667</v>
      </c>
      <c r="Q1289" s="16">
        <f>J1289/H1289</f>
        <v>40</v>
      </c>
      <c r="R1289" s="16">
        <f>3.1415*(H1289/2)^2*J1289</f>
        <v>190952.64148437502</v>
      </c>
      <c r="S1289" s="16">
        <f t="shared" si="114"/>
        <v>71.446334451331722</v>
      </c>
    </row>
    <row r="1290" spans="1:19" x14ac:dyDescent="0.45">
      <c r="H1290" s="35"/>
      <c r="I1290" s="35"/>
      <c r="J1290" s="44"/>
      <c r="M1290" s="15"/>
    </row>
    <row r="1291" spans="1:19" x14ac:dyDescent="0.45">
      <c r="A1291" s="12">
        <v>94</v>
      </c>
      <c r="B1291" t="s">
        <v>84</v>
      </c>
      <c r="C1291" s="13">
        <v>2021</v>
      </c>
      <c r="F1291" s="13" t="s">
        <v>20</v>
      </c>
      <c r="H1291" s="35">
        <f>J1291/40</f>
        <v>16.675000000000001</v>
      </c>
      <c r="I1291" s="35"/>
      <c r="J1291" s="44">
        <v>667</v>
      </c>
      <c r="K1291" s="14" t="s">
        <v>22</v>
      </c>
      <c r="L1291" s="15">
        <v>43276</v>
      </c>
      <c r="M1291" s="15">
        <v>43277</v>
      </c>
      <c r="N1291" s="16">
        <f t="shared" ref="N1291:N1314" si="115">106+25/60</f>
        <v>106.41666666666667</v>
      </c>
      <c r="O1291" s="16">
        <f t="shared" ref="O1291:O1314" si="116">10+57/60</f>
        <v>10.95</v>
      </c>
      <c r="Q1291" s="16">
        <f>J1291/H1291</f>
        <v>40</v>
      </c>
      <c r="R1291" s="16">
        <f>3.1415*(H1291/2)^2*J1291</f>
        <v>145658.08363507813</v>
      </c>
      <c r="S1291" s="16">
        <f t="shared" si="114"/>
        <v>65.280417916490805</v>
      </c>
    </row>
    <row r="1292" spans="1:19" x14ac:dyDescent="0.45">
      <c r="F1292" s="13" t="s">
        <v>20</v>
      </c>
      <c r="H1292" s="35">
        <f t="shared" ref="H1292:H1314" si="117">J1292/40</f>
        <v>16.675000000000001</v>
      </c>
      <c r="I1292" s="35"/>
      <c r="J1292" s="44">
        <v>667</v>
      </c>
      <c r="K1292" s="14" t="s">
        <v>22</v>
      </c>
      <c r="L1292" s="15">
        <v>43293</v>
      </c>
      <c r="M1292" s="15">
        <v>43294</v>
      </c>
      <c r="N1292" s="16">
        <f t="shared" si="115"/>
        <v>106.41666666666667</v>
      </c>
      <c r="O1292" s="16">
        <f t="shared" si="116"/>
        <v>10.95</v>
      </c>
      <c r="Q1292" s="16">
        <f>J1292/H1292</f>
        <v>40</v>
      </c>
      <c r="R1292" s="16">
        <f>3.1415*(H1292/2)^2*J1292</f>
        <v>145658.08363507813</v>
      </c>
      <c r="S1292" s="16">
        <f t="shared" si="114"/>
        <v>65.280417916490805</v>
      </c>
    </row>
    <row r="1293" spans="1:19" x14ac:dyDescent="0.45">
      <c r="F1293" s="13" t="s">
        <v>20</v>
      </c>
      <c r="H1293" s="35">
        <f t="shared" si="117"/>
        <v>16.675000000000001</v>
      </c>
      <c r="I1293" s="35"/>
      <c r="J1293" s="44">
        <v>667</v>
      </c>
      <c r="K1293" s="14" t="s">
        <v>22</v>
      </c>
      <c r="L1293" s="15">
        <v>43307</v>
      </c>
      <c r="M1293" s="15">
        <v>43308</v>
      </c>
      <c r="N1293" s="16">
        <f t="shared" si="115"/>
        <v>106.41666666666667</v>
      </c>
      <c r="O1293" s="16">
        <f t="shared" si="116"/>
        <v>10.95</v>
      </c>
      <c r="Q1293" s="16">
        <f>J1293/H1293</f>
        <v>40</v>
      </c>
      <c r="R1293" s="16">
        <f>3.1415*(H1293/2)^2*J1293</f>
        <v>145658.08363507813</v>
      </c>
      <c r="S1293" s="16">
        <f t="shared" si="114"/>
        <v>65.280417916490805</v>
      </c>
    </row>
    <row r="1294" spans="1:19" x14ac:dyDescent="0.45">
      <c r="F1294" s="13" t="s">
        <v>20</v>
      </c>
      <c r="H1294" s="35">
        <f t="shared" si="117"/>
        <v>16.675000000000001</v>
      </c>
      <c r="I1294" s="35"/>
      <c r="J1294" s="44">
        <v>667</v>
      </c>
      <c r="K1294" s="14" t="s">
        <v>22</v>
      </c>
      <c r="L1294" s="15">
        <v>43343</v>
      </c>
      <c r="M1294" s="15">
        <v>43344</v>
      </c>
      <c r="N1294" s="16">
        <f t="shared" si="115"/>
        <v>106.41666666666667</v>
      </c>
      <c r="O1294" s="16">
        <f t="shared" si="116"/>
        <v>10.95</v>
      </c>
      <c r="Q1294" s="16">
        <f>J1294/H1294</f>
        <v>40</v>
      </c>
      <c r="R1294" s="16">
        <f>3.1415*(H1294/2)^2*J1294</f>
        <v>145658.08363507813</v>
      </c>
      <c r="S1294" s="16">
        <f t="shared" si="114"/>
        <v>65.280417916490805</v>
      </c>
    </row>
    <row r="1295" spans="1:19" x14ac:dyDescent="0.45">
      <c r="F1295" s="13" t="s">
        <v>20</v>
      </c>
      <c r="H1295" s="35">
        <f t="shared" si="117"/>
        <v>16.675000000000001</v>
      </c>
      <c r="I1295" s="35"/>
      <c r="J1295" s="44">
        <v>667</v>
      </c>
      <c r="K1295" s="14" t="s">
        <v>22</v>
      </c>
      <c r="L1295" s="15">
        <v>43335</v>
      </c>
      <c r="M1295" s="15">
        <v>43336</v>
      </c>
      <c r="N1295" s="16">
        <f t="shared" si="115"/>
        <v>106.41666666666667</v>
      </c>
      <c r="O1295" s="16">
        <f t="shared" si="116"/>
        <v>10.95</v>
      </c>
      <c r="Q1295" s="16">
        <f>J1295/H1295</f>
        <v>40</v>
      </c>
      <c r="R1295" s="16">
        <f>3.1415*(H1295/2)^2*J1295</f>
        <v>145658.08363507813</v>
      </c>
      <c r="S1295" s="16">
        <f t="shared" si="114"/>
        <v>65.280417916490805</v>
      </c>
    </row>
    <row r="1296" spans="1:19" x14ac:dyDescent="0.45">
      <c r="F1296" s="13" t="s">
        <v>20</v>
      </c>
      <c r="H1296" s="35">
        <f t="shared" si="117"/>
        <v>16.675000000000001</v>
      </c>
      <c r="I1296" s="35"/>
      <c r="J1296" s="44">
        <v>667</v>
      </c>
      <c r="K1296" s="14" t="s">
        <v>22</v>
      </c>
      <c r="L1296" s="15">
        <v>43357</v>
      </c>
      <c r="M1296" s="15">
        <v>43358</v>
      </c>
      <c r="N1296" s="16">
        <f t="shared" si="115"/>
        <v>106.41666666666667</v>
      </c>
      <c r="O1296" s="16">
        <f t="shared" si="116"/>
        <v>10.95</v>
      </c>
      <c r="Q1296" s="16">
        <f>J1296/H1296</f>
        <v>40</v>
      </c>
      <c r="R1296" s="16">
        <f>3.1415*(H1296/2)^2*J1296</f>
        <v>145658.08363507813</v>
      </c>
      <c r="S1296" s="16">
        <f t="shared" si="114"/>
        <v>65.280417916490805</v>
      </c>
    </row>
    <row r="1297" spans="6:19" x14ac:dyDescent="0.45">
      <c r="F1297" s="13" t="s">
        <v>20</v>
      </c>
      <c r="H1297" s="35">
        <f t="shared" si="117"/>
        <v>16.675000000000001</v>
      </c>
      <c r="I1297" s="35"/>
      <c r="J1297" s="44">
        <v>667</v>
      </c>
      <c r="K1297" s="14" t="s">
        <v>22</v>
      </c>
      <c r="L1297" s="15">
        <v>43367</v>
      </c>
      <c r="M1297" s="15">
        <v>43368</v>
      </c>
      <c r="N1297" s="16">
        <f t="shared" si="115"/>
        <v>106.41666666666667</v>
      </c>
      <c r="O1297" s="16">
        <f t="shared" si="116"/>
        <v>10.95</v>
      </c>
      <c r="Q1297" s="16">
        <f>J1297/H1297</f>
        <v>40</v>
      </c>
      <c r="R1297" s="16">
        <f>3.1415*(H1297/2)^2*J1297</f>
        <v>145658.08363507813</v>
      </c>
      <c r="S1297" s="16">
        <f t="shared" si="114"/>
        <v>65.280417916490805</v>
      </c>
    </row>
    <row r="1298" spans="6:19" x14ac:dyDescent="0.45">
      <c r="F1298" s="13" t="s">
        <v>20</v>
      </c>
      <c r="H1298" s="35">
        <f t="shared" si="117"/>
        <v>16.675000000000001</v>
      </c>
      <c r="I1298" s="35"/>
      <c r="J1298" s="44">
        <v>667</v>
      </c>
      <c r="K1298" s="14" t="s">
        <v>22</v>
      </c>
      <c r="L1298" s="15">
        <v>43388</v>
      </c>
      <c r="M1298" s="15">
        <v>43389</v>
      </c>
      <c r="N1298" s="16">
        <f t="shared" si="115"/>
        <v>106.41666666666667</v>
      </c>
      <c r="O1298" s="16">
        <f t="shared" si="116"/>
        <v>10.95</v>
      </c>
      <c r="Q1298" s="16">
        <f>J1298/H1298</f>
        <v>40</v>
      </c>
      <c r="R1298" s="16">
        <f>3.1415*(H1298/2)^2*J1298</f>
        <v>145658.08363507813</v>
      </c>
      <c r="S1298" s="16">
        <f t="shared" si="114"/>
        <v>65.280417916490805</v>
      </c>
    </row>
    <row r="1299" spans="6:19" x14ac:dyDescent="0.45">
      <c r="F1299" s="13" t="s">
        <v>20</v>
      </c>
      <c r="H1299" s="35">
        <f t="shared" si="117"/>
        <v>16.675000000000001</v>
      </c>
      <c r="I1299" s="35"/>
      <c r="J1299" s="44">
        <v>667</v>
      </c>
      <c r="K1299" s="14" t="s">
        <v>22</v>
      </c>
      <c r="L1299" s="15">
        <v>43398</v>
      </c>
      <c r="M1299" s="15">
        <v>43399</v>
      </c>
      <c r="N1299" s="16">
        <f t="shared" si="115"/>
        <v>106.41666666666667</v>
      </c>
      <c r="O1299" s="16">
        <f t="shared" si="116"/>
        <v>10.95</v>
      </c>
      <c r="Q1299" s="16">
        <f>J1299/H1299</f>
        <v>40</v>
      </c>
      <c r="R1299" s="16">
        <f>3.1415*(H1299/2)^2*J1299</f>
        <v>145658.08363507813</v>
      </c>
      <c r="S1299" s="16">
        <f t="shared" si="114"/>
        <v>65.280417916490805</v>
      </c>
    </row>
    <row r="1300" spans="6:19" x14ac:dyDescent="0.45">
      <c r="F1300" s="13" t="s">
        <v>20</v>
      </c>
      <c r="H1300" s="35">
        <f t="shared" si="117"/>
        <v>16.675000000000001</v>
      </c>
      <c r="I1300" s="35"/>
      <c r="J1300" s="44">
        <v>667</v>
      </c>
      <c r="K1300" s="14" t="s">
        <v>22</v>
      </c>
      <c r="L1300" s="15">
        <v>43423</v>
      </c>
      <c r="M1300" s="15">
        <v>43424</v>
      </c>
      <c r="N1300" s="16">
        <f t="shared" si="115"/>
        <v>106.41666666666667</v>
      </c>
      <c r="O1300" s="16">
        <f t="shared" si="116"/>
        <v>10.95</v>
      </c>
      <c r="Q1300" s="16">
        <f>J1300/H1300</f>
        <v>40</v>
      </c>
      <c r="R1300" s="16">
        <f>3.1415*(H1300/2)^2*J1300</f>
        <v>145658.08363507813</v>
      </c>
      <c r="S1300" s="16">
        <f t="shared" si="114"/>
        <v>65.280417916490805</v>
      </c>
    </row>
    <row r="1301" spans="6:19" x14ac:dyDescent="0.45">
      <c r="F1301" s="13" t="s">
        <v>20</v>
      </c>
      <c r="H1301" s="35">
        <f t="shared" si="117"/>
        <v>16.675000000000001</v>
      </c>
      <c r="I1301" s="35"/>
      <c r="J1301" s="44">
        <v>667</v>
      </c>
      <c r="K1301" s="14" t="s">
        <v>22</v>
      </c>
      <c r="L1301" s="15">
        <v>43433</v>
      </c>
      <c r="M1301" s="15">
        <v>43434</v>
      </c>
      <c r="N1301" s="16">
        <f t="shared" si="115"/>
        <v>106.41666666666667</v>
      </c>
      <c r="O1301" s="16">
        <f t="shared" si="116"/>
        <v>10.95</v>
      </c>
      <c r="Q1301" s="16">
        <f>J1301/H1301</f>
        <v>40</v>
      </c>
      <c r="R1301" s="16">
        <f>3.1415*(H1301/2)^2*J1301</f>
        <v>145658.08363507813</v>
      </c>
      <c r="S1301" s="16">
        <f t="shared" si="114"/>
        <v>65.280417916490805</v>
      </c>
    </row>
    <row r="1302" spans="6:19" x14ac:dyDescent="0.45">
      <c r="F1302" s="13" t="s">
        <v>20</v>
      </c>
      <c r="H1302" s="35">
        <f t="shared" si="117"/>
        <v>16.675000000000001</v>
      </c>
      <c r="I1302" s="35"/>
      <c r="J1302" s="44">
        <v>667</v>
      </c>
      <c r="K1302" s="14" t="s">
        <v>22</v>
      </c>
      <c r="L1302" s="15">
        <v>43447</v>
      </c>
      <c r="M1302" s="15">
        <v>43448</v>
      </c>
      <c r="N1302" s="16">
        <f t="shared" si="115"/>
        <v>106.41666666666667</v>
      </c>
      <c r="O1302" s="16">
        <f t="shared" si="116"/>
        <v>10.95</v>
      </c>
      <c r="Q1302" s="16">
        <f>J1302/H1302</f>
        <v>40</v>
      </c>
      <c r="R1302" s="16">
        <f>3.1415*(H1302/2)^2*J1302</f>
        <v>145658.08363507813</v>
      </c>
      <c r="S1302" s="16">
        <f t="shared" si="114"/>
        <v>65.280417916490805</v>
      </c>
    </row>
    <row r="1303" spans="6:19" x14ac:dyDescent="0.45">
      <c r="F1303" s="13" t="s">
        <v>20</v>
      </c>
      <c r="H1303" s="35">
        <f t="shared" si="117"/>
        <v>16.675000000000001</v>
      </c>
      <c r="I1303" s="35"/>
      <c r="J1303" s="44">
        <v>667</v>
      </c>
      <c r="K1303" s="14" t="s">
        <v>22</v>
      </c>
      <c r="L1303" s="15">
        <v>43458</v>
      </c>
      <c r="M1303" s="15">
        <v>43459</v>
      </c>
      <c r="N1303" s="16">
        <f t="shared" si="115"/>
        <v>106.41666666666667</v>
      </c>
      <c r="O1303" s="16">
        <f t="shared" si="116"/>
        <v>10.95</v>
      </c>
      <c r="Q1303" s="16">
        <f>J1303/H1303</f>
        <v>40</v>
      </c>
      <c r="R1303" s="16">
        <f>3.1415*(H1303/2)^2*J1303</f>
        <v>145658.08363507813</v>
      </c>
      <c r="S1303" s="16">
        <f t="shared" si="114"/>
        <v>65.280417916490805</v>
      </c>
    </row>
    <row r="1304" spans="6:19" x14ac:dyDescent="0.45">
      <c r="F1304" s="13" t="s">
        <v>20</v>
      </c>
      <c r="H1304" s="35">
        <f t="shared" si="117"/>
        <v>16.675000000000001</v>
      </c>
      <c r="I1304" s="35"/>
      <c r="J1304" s="44">
        <v>667</v>
      </c>
      <c r="K1304" s="14" t="s">
        <v>22</v>
      </c>
      <c r="L1304" s="15">
        <v>43479</v>
      </c>
      <c r="M1304" s="15">
        <v>43480</v>
      </c>
      <c r="N1304" s="16">
        <f t="shared" si="115"/>
        <v>106.41666666666667</v>
      </c>
      <c r="O1304" s="16">
        <f t="shared" si="116"/>
        <v>10.95</v>
      </c>
      <c r="Q1304" s="16">
        <f>J1304/H1304</f>
        <v>40</v>
      </c>
      <c r="R1304" s="16">
        <f>3.1415*(H1304/2)^2*J1304</f>
        <v>145658.08363507813</v>
      </c>
      <c r="S1304" s="16">
        <f t="shared" si="114"/>
        <v>65.280417916490805</v>
      </c>
    </row>
    <row r="1305" spans="6:19" x14ac:dyDescent="0.45">
      <c r="F1305" s="13" t="s">
        <v>20</v>
      </c>
      <c r="H1305" s="35">
        <f t="shared" si="117"/>
        <v>16.675000000000001</v>
      </c>
      <c r="I1305" s="35"/>
      <c r="J1305" s="44">
        <v>667</v>
      </c>
      <c r="K1305" s="14" t="s">
        <v>22</v>
      </c>
      <c r="L1305" s="15">
        <v>43489</v>
      </c>
      <c r="M1305" s="15">
        <v>43490</v>
      </c>
      <c r="N1305" s="16">
        <f t="shared" si="115"/>
        <v>106.41666666666667</v>
      </c>
      <c r="O1305" s="16">
        <f t="shared" si="116"/>
        <v>10.95</v>
      </c>
      <c r="Q1305" s="16">
        <f>J1305/H1305</f>
        <v>40</v>
      </c>
      <c r="R1305" s="16">
        <f>3.1415*(H1305/2)^2*J1305</f>
        <v>145658.08363507813</v>
      </c>
      <c r="S1305" s="16">
        <f t="shared" si="114"/>
        <v>65.280417916490805</v>
      </c>
    </row>
    <row r="1306" spans="6:19" x14ac:dyDescent="0.45">
      <c r="F1306" s="13" t="s">
        <v>20</v>
      </c>
      <c r="H1306" s="35">
        <f t="shared" si="117"/>
        <v>16.675000000000001</v>
      </c>
      <c r="I1306" s="35"/>
      <c r="J1306" s="44">
        <v>667</v>
      </c>
      <c r="K1306" s="14" t="s">
        <v>22</v>
      </c>
      <c r="L1306" s="15">
        <v>43510</v>
      </c>
      <c r="M1306" s="15">
        <v>43511</v>
      </c>
      <c r="N1306" s="16">
        <f t="shared" si="115"/>
        <v>106.41666666666667</v>
      </c>
      <c r="O1306" s="16">
        <f t="shared" si="116"/>
        <v>10.95</v>
      </c>
      <c r="Q1306" s="16">
        <f>J1306/H1306</f>
        <v>40</v>
      </c>
      <c r="R1306" s="16">
        <f>3.1415*(H1306/2)^2*J1306</f>
        <v>145658.08363507813</v>
      </c>
      <c r="S1306" s="16">
        <f t="shared" si="114"/>
        <v>65.280417916490805</v>
      </c>
    </row>
    <row r="1307" spans="6:19" x14ac:dyDescent="0.45">
      <c r="F1307" s="13" t="s">
        <v>20</v>
      </c>
      <c r="H1307" s="35">
        <f t="shared" si="117"/>
        <v>16.675000000000001</v>
      </c>
      <c r="I1307" s="35"/>
      <c r="J1307" s="44">
        <v>667</v>
      </c>
      <c r="K1307" s="14" t="s">
        <v>22</v>
      </c>
      <c r="L1307" s="15">
        <v>43521</v>
      </c>
      <c r="M1307" s="15">
        <v>43522</v>
      </c>
      <c r="N1307" s="16">
        <f t="shared" si="115"/>
        <v>106.41666666666667</v>
      </c>
      <c r="O1307" s="16">
        <f t="shared" si="116"/>
        <v>10.95</v>
      </c>
      <c r="Q1307" s="16">
        <f>J1307/H1307</f>
        <v>40</v>
      </c>
      <c r="R1307" s="16">
        <f>3.1415*(H1307/2)^2*J1307</f>
        <v>145658.08363507813</v>
      </c>
      <c r="S1307" s="16">
        <f t="shared" si="114"/>
        <v>65.280417916490805</v>
      </c>
    </row>
    <row r="1308" spans="6:19" x14ac:dyDescent="0.45">
      <c r="F1308" s="13" t="s">
        <v>20</v>
      </c>
      <c r="H1308" s="35">
        <f t="shared" si="117"/>
        <v>16.675000000000001</v>
      </c>
      <c r="I1308" s="35"/>
      <c r="J1308" s="44">
        <v>667</v>
      </c>
      <c r="K1308" s="14" t="s">
        <v>22</v>
      </c>
      <c r="L1308" s="15">
        <v>43538</v>
      </c>
      <c r="M1308" s="15">
        <v>43539</v>
      </c>
      <c r="N1308" s="16">
        <f t="shared" si="115"/>
        <v>106.41666666666667</v>
      </c>
      <c r="O1308" s="16">
        <f t="shared" si="116"/>
        <v>10.95</v>
      </c>
      <c r="Q1308" s="16">
        <f>J1308/H1308</f>
        <v>40</v>
      </c>
      <c r="R1308" s="16">
        <f>3.1415*(H1308/2)^2*J1308</f>
        <v>145658.08363507813</v>
      </c>
      <c r="S1308" s="16">
        <f t="shared" si="114"/>
        <v>65.280417916490805</v>
      </c>
    </row>
    <row r="1309" spans="6:19" x14ac:dyDescent="0.45">
      <c r="F1309" s="13" t="s">
        <v>20</v>
      </c>
      <c r="H1309" s="35">
        <f t="shared" si="117"/>
        <v>16.675000000000001</v>
      </c>
      <c r="I1309" s="35"/>
      <c r="J1309" s="44">
        <v>667</v>
      </c>
      <c r="K1309" s="14" t="s">
        <v>22</v>
      </c>
      <c r="L1309" s="15">
        <v>43549</v>
      </c>
      <c r="M1309" s="15">
        <v>43550</v>
      </c>
      <c r="N1309" s="16">
        <f t="shared" si="115"/>
        <v>106.41666666666667</v>
      </c>
      <c r="O1309" s="16">
        <f t="shared" si="116"/>
        <v>10.95</v>
      </c>
      <c r="Q1309" s="16">
        <f>J1309/H1309</f>
        <v>40</v>
      </c>
      <c r="R1309" s="16">
        <f>3.1415*(H1309/2)^2*J1309</f>
        <v>145658.08363507813</v>
      </c>
      <c r="S1309" s="16">
        <f t="shared" si="114"/>
        <v>65.280417916490805</v>
      </c>
    </row>
    <row r="1310" spans="6:19" x14ac:dyDescent="0.45">
      <c r="F1310" s="13" t="s">
        <v>20</v>
      </c>
      <c r="H1310" s="35">
        <f t="shared" si="117"/>
        <v>16.675000000000001</v>
      </c>
      <c r="I1310" s="35"/>
      <c r="J1310" s="44">
        <v>667</v>
      </c>
      <c r="K1310" s="14" t="s">
        <v>22</v>
      </c>
      <c r="L1310" s="15">
        <v>43570</v>
      </c>
      <c r="M1310" s="15">
        <v>43571</v>
      </c>
      <c r="N1310" s="16">
        <f t="shared" si="115"/>
        <v>106.41666666666667</v>
      </c>
      <c r="O1310" s="16">
        <f t="shared" si="116"/>
        <v>10.95</v>
      </c>
      <c r="Q1310" s="16">
        <f>J1310/H1310</f>
        <v>40</v>
      </c>
      <c r="R1310" s="16">
        <f>3.1415*(H1310/2)^2*J1310</f>
        <v>145658.08363507813</v>
      </c>
      <c r="S1310" s="16">
        <f t="shared" si="114"/>
        <v>65.280417916490805</v>
      </c>
    </row>
    <row r="1311" spans="6:19" x14ac:dyDescent="0.45">
      <c r="F1311" s="13" t="s">
        <v>20</v>
      </c>
      <c r="H1311" s="35">
        <f t="shared" si="117"/>
        <v>16.675000000000001</v>
      </c>
      <c r="I1311" s="35"/>
      <c r="J1311" s="44">
        <v>667</v>
      </c>
      <c r="K1311" s="14" t="s">
        <v>22</v>
      </c>
      <c r="L1311" s="15">
        <v>43580</v>
      </c>
      <c r="M1311" s="15">
        <v>43581</v>
      </c>
      <c r="N1311" s="16">
        <f t="shared" si="115"/>
        <v>106.41666666666667</v>
      </c>
      <c r="O1311" s="16">
        <f t="shared" si="116"/>
        <v>10.95</v>
      </c>
      <c r="Q1311" s="16">
        <f>J1311/H1311</f>
        <v>40</v>
      </c>
      <c r="R1311" s="16">
        <f>3.1415*(H1311/2)^2*J1311</f>
        <v>145658.08363507813</v>
      </c>
      <c r="S1311" s="16">
        <f t="shared" si="114"/>
        <v>65.280417916490805</v>
      </c>
    </row>
    <row r="1312" spans="6:19" x14ac:dyDescent="0.45">
      <c r="F1312" s="13" t="s">
        <v>20</v>
      </c>
      <c r="H1312" s="35">
        <f t="shared" si="117"/>
        <v>16.675000000000001</v>
      </c>
      <c r="I1312" s="35"/>
      <c r="J1312" s="44">
        <v>667</v>
      </c>
      <c r="K1312" s="14" t="s">
        <v>22</v>
      </c>
      <c r="L1312" s="15">
        <v>43598</v>
      </c>
      <c r="M1312" s="15">
        <v>43599</v>
      </c>
      <c r="N1312" s="16">
        <f t="shared" si="115"/>
        <v>106.41666666666667</v>
      </c>
      <c r="O1312" s="16">
        <f t="shared" si="116"/>
        <v>10.95</v>
      </c>
      <c r="Q1312" s="16">
        <f>J1312/H1312</f>
        <v>40</v>
      </c>
      <c r="R1312" s="16">
        <f>3.1415*(H1312/2)^2*J1312</f>
        <v>145658.08363507813</v>
      </c>
      <c r="S1312" s="16">
        <f t="shared" si="114"/>
        <v>65.280417916490805</v>
      </c>
    </row>
    <row r="1313" spans="1:19" x14ac:dyDescent="0.45">
      <c r="F1313" s="13" t="s">
        <v>20</v>
      </c>
      <c r="H1313" s="35">
        <f t="shared" si="117"/>
        <v>16.675000000000001</v>
      </c>
      <c r="I1313" s="35"/>
      <c r="J1313" s="44">
        <v>667</v>
      </c>
      <c r="K1313" s="14" t="s">
        <v>22</v>
      </c>
      <c r="L1313" s="15">
        <v>43609</v>
      </c>
      <c r="M1313" s="15">
        <v>43610</v>
      </c>
      <c r="N1313" s="16">
        <f t="shared" si="115"/>
        <v>106.41666666666667</v>
      </c>
      <c r="O1313" s="16">
        <f t="shared" si="116"/>
        <v>10.95</v>
      </c>
      <c r="Q1313" s="16">
        <f>J1313/H1313</f>
        <v>40</v>
      </c>
      <c r="R1313" s="16">
        <f>3.1415*(H1313/2)^2*J1313</f>
        <v>145658.08363507813</v>
      </c>
      <c r="S1313" s="16">
        <f t="shared" si="114"/>
        <v>65.280417916490805</v>
      </c>
    </row>
    <row r="1314" spans="1:19" x14ac:dyDescent="0.45">
      <c r="F1314" s="13" t="s">
        <v>20</v>
      </c>
      <c r="H1314" s="35">
        <f t="shared" si="117"/>
        <v>16.675000000000001</v>
      </c>
      <c r="I1314" s="35"/>
      <c r="J1314" s="44">
        <v>667</v>
      </c>
      <c r="K1314" s="14" t="s">
        <v>22</v>
      </c>
      <c r="L1314" s="15">
        <v>43630</v>
      </c>
      <c r="M1314" s="15">
        <v>43631</v>
      </c>
      <c r="N1314" s="16">
        <f t="shared" si="115"/>
        <v>106.41666666666667</v>
      </c>
      <c r="O1314" s="16">
        <f t="shared" si="116"/>
        <v>10.95</v>
      </c>
      <c r="Q1314" s="16">
        <f>J1314/H1314</f>
        <v>40</v>
      </c>
      <c r="R1314" s="16">
        <f>3.1415*(H1314/2)^2*J1314</f>
        <v>145658.08363507813</v>
      </c>
      <c r="S1314" s="16">
        <f t="shared" si="114"/>
        <v>65.280417916490805</v>
      </c>
    </row>
    <row r="1315" spans="1:19" x14ac:dyDescent="0.45">
      <c r="H1315" s="35"/>
      <c r="I1315" s="35"/>
      <c r="J1315" s="44"/>
      <c r="M1315" s="15"/>
    </row>
    <row r="1316" spans="1:19" ht="57" x14ac:dyDescent="0.45">
      <c r="A1316" s="12">
        <v>95</v>
      </c>
      <c r="B1316" t="s">
        <v>84</v>
      </c>
      <c r="C1316" s="13">
        <v>2021</v>
      </c>
      <c r="F1316" s="13" t="s">
        <v>20</v>
      </c>
      <c r="H1316" s="35">
        <f>J1316/2</f>
        <v>98.85842836111334</v>
      </c>
      <c r="I1316" s="35" t="s">
        <v>86</v>
      </c>
      <c r="J1316" s="38">
        <f>2*SQRT(122811/(4*PI()))</f>
        <v>197.71685672222668</v>
      </c>
      <c r="K1316" s="14" t="s">
        <v>30</v>
      </c>
      <c r="L1316" s="15">
        <v>43265</v>
      </c>
      <c r="M1316" s="15">
        <v>43266</v>
      </c>
      <c r="N1316" s="16">
        <f>106+29/60</f>
        <v>106.48333333333333</v>
      </c>
      <c r="O1316" s="16">
        <f>10+58/60</f>
        <v>10.966666666666667</v>
      </c>
      <c r="Q1316" s="16">
        <f>J1316/H1316</f>
        <v>2</v>
      </c>
      <c r="R1316" s="16">
        <f>3.1415*(H1316/2)^2*J1316</f>
        <v>1517568.047405038</v>
      </c>
      <c r="S1316" s="16">
        <f t="shared" si="114"/>
        <v>142.57852582508139</v>
      </c>
    </row>
    <row r="1317" spans="1:19" x14ac:dyDescent="0.45">
      <c r="F1317" s="13" t="s">
        <v>20</v>
      </c>
      <c r="H1317" s="35">
        <f t="shared" ref="H1317:H1341" si="118">J1317/2</f>
        <v>98.85842836111334</v>
      </c>
      <c r="I1317" s="35"/>
      <c r="J1317" s="38">
        <f t="shared" ref="J1317:J1339" si="119">2*SQRT(122811/(4*PI()))</f>
        <v>197.71685672222668</v>
      </c>
      <c r="K1317" s="14" t="s">
        <v>30</v>
      </c>
      <c r="L1317" s="15">
        <v>43276</v>
      </c>
      <c r="M1317" s="15">
        <v>43277</v>
      </c>
      <c r="N1317" s="16">
        <f t="shared" ref="N1317:N1339" si="120">106+29/60</f>
        <v>106.48333333333333</v>
      </c>
      <c r="O1317" s="16">
        <f t="shared" ref="O1317:O1339" si="121">10+58/60</f>
        <v>10.966666666666667</v>
      </c>
      <c r="Q1317" s="16">
        <f>J1317/H1317</f>
        <v>2</v>
      </c>
      <c r="R1317" s="16">
        <f>3.1415*(H1317/2)^2*J1317</f>
        <v>1517568.047405038</v>
      </c>
      <c r="S1317" s="16">
        <f t="shared" si="114"/>
        <v>142.57852582508139</v>
      </c>
    </row>
    <row r="1318" spans="1:19" x14ac:dyDescent="0.45">
      <c r="F1318" s="13" t="s">
        <v>20</v>
      </c>
      <c r="H1318" s="35">
        <f t="shared" si="118"/>
        <v>98.85842836111334</v>
      </c>
      <c r="I1318" s="35"/>
      <c r="J1318" s="38">
        <f t="shared" si="119"/>
        <v>197.71685672222668</v>
      </c>
      <c r="K1318" s="14" t="s">
        <v>30</v>
      </c>
      <c r="L1318" s="15">
        <v>43293</v>
      </c>
      <c r="M1318" s="15">
        <v>43294</v>
      </c>
      <c r="N1318" s="16">
        <f t="shared" si="120"/>
        <v>106.48333333333333</v>
      </c>
      <c r="O1318" s="16">
        <f t="shared" si="121"/>
        <v>10.966666666666667</v>
      </c>
      <c r="Q1318" s="16">
        <f>J1318/H1318</f>
        <v>2</v>
      </c>
      <c r="R1318" s="16">
        <f>3.1415*(H1318/2)^2*J1318</f>
        <v>1517568.047405038</v>
      </c>
      <c r="S1318" s="16">
        <f t="shared" si="114"/>
        <v>142.57852582508139</v>
      </c>
    </row>
    <row r="1319" spans="1:19" x14ac:dyDescent="0.45">
      <c r="F1319" s="13" t="s">
        <v>20</v>
      </c>
      <c r="H1319" s="35">
        <f t="shared" si="118"/>
        <v>98.85842836111334</v>
      </c>
      <c r="I1319" s="35"/>
      <c r="J1319" s="38">
        <f t="shared" si="119"/>
        <v>197.71685672222668</v>
      </c>
      <c r="K1319" s="14" t="s">
        <v>30</v>
      </c>
      <c r="L1319" s="15">
        <v>43307</v>
      </c>
      <c r="M1319" s="15">
        <v>43308</v>
      </c>
      <c r="N1319" s="16">
        <f t="shared" si="120"/>
        <v>106.48333333333333</v>
      </c>
      <c r="O1319" s="16">
        <f t="shared" si="121"/>
        <v>10.966666666666667</v>
      </c>
      <c r="Q1319" s="16">
        <f>J1319/H1319</f>
        <v>2</v>
      </c>
      <c r="R1319" s="16">
        <f>3.1415*(H1319/2)^2*J1319</f>
        <v>1517568.047405038</v>
      </c>
      <c r="S1319" s="16">
        <f t="shared" si="114"/>
        <v>142.57852582508139</v>
      </c>
    </row>
    <row r="1320" spans="1:19" x14ac:dyDescent="0.45">
      <c r="F1320" s="13" t="s">
        <v>20</v>
      </c>
      <c r="H1320" s="35">
        <f t="shared" si="118"/>
        <v>98.85842836111334</v>
      </c>
      <c r="I1320" s="35"/>
      <c r="J1320" s="38">
        <f t="shared" si="119"/>
        <v>197.71685672222668</v>
      </c>
      <c r="K1320" s="14" t="s">
        <v>30</v>
      </c>
      <c r="L1320" s="15">
        <v>43343</v>
      </c>
      <c r="M1320" s="15">
        <v>43344</v>
      </c>
      <c r="N1320" s="16">
        <f t="shared" si="120"/>
        <v>106.48333333333333</v>
      </c>
      <c r="O1320" s="16">
        <f t="shared" si="121"/>
        <v>10.966666666666667</v>
      </c>
      <c r="Q1320" s="16">
        <f>J1320/H1320</f>
        <v>2</v>
      </c>
      <c r="R1320" s="16">
        <f>3.1415*(H1320/2)^2*J1320</f>
        <v>1517568.047405038</v>
      </c>
      <c r="S1320" s="16">
        <f t="shared" si="114"/>
        <v>142.57852582508139</v>
      </c>
    </row>
    <row r="1321" spans="1:19" x14ac:dyDescent="0.45">
      <c r="F1321" s="13" t="s">
        <v>20</v>
      </c>
      <c r="H1321" s="35">
        <f t="shared" si="118"/>
        <v>98.85842836111334</v>
      </c>
      <c r="I1321" s="35"/>
      <c r="J1321" s="38">
        <f t="shared" si="119"/>
        <v>197.71685672222668</v>
      </c>
      <c r="K1321" s="14" t="s">
        <v>30</v>
      </c>
      <c r="L1321" s="15">
        <v>43335</v>
      </c>
      <c r="M1321" s="15">
        <v>43336</v>
      </c>
      <c r="N1321" s="16">
        <f t="shared" si="120"/>
        <v>106.48333333333333</v>
      </c>
      <c r="O1321" s="16">
        <f t="shared" si="121"/>
        <v>10.966666666666667</v>
      </c>
      <c r="Q1321" s="16">
        <f>J1321/H1321</f>
        <v>2</v>
      </c>
      <c r="R1321" s="16">
        <f>3.1415*(H1321/2)^2*J1321</f>
        <v>1517568.047405038</v>
      </c>
      <c r="S1321" s="16">
        <f t="shared" si="114"/>
        <v>142.57852582508139</v>
      </c>
    </row>
    <row r="1322" spans="1:19" x14ac:dyDescent="0.45">
      <c r="F1322" s="13" t="s">
        <v>20</v>
      </c>
      <c r="H1322" s="35">
        <f t="shared" si="118"/>
        <v>98.85842836111334</v>
      </c>
      <c r="I1322" s="35"/>
      <c r="J1322" s="38">
        <f t="shared" si="119"/>
        <v>197.71685672222668</v>
      </c>
      <c r="K1322" s="14" t="s">
        <v>30</v>
      </c>
      <c r="L1322" s="15">
        <v>43357</v>
      </c>
      <c r="M1322" s="15">
        <v>43358</v>
      </c>
      <c r="N1322" s="16">
        <f t="shared" si="120"/>
        <v>106.48333333333333</v>
      </c>
      <c r="O1322" s="16">
        <f t="shared" si="121"/>
        <v>10.966666666666667</v>
      </c>
      <c r="Q1322" s="16">
        <f>J1322/H1322</f>
        <v>2</v>
      </c>
      <c r="R1322" s="16">
        <f>3.1415*(H1322/2)^2*J1322</f>
        <v>1517568.047405038</v>
      </c>
      <c r="S1322" s="16">
        <f t="shared" si="114"/>
        <v>142.57852582508139</v>
      </c>
    </row>
    <row r="1323" spans="1:19" x14ac:dyDescent="0.45">
      <c r="F1323" s="13" t="s">
        <v>20</v>
      </c>
      <c r="H1323" s="35">
        <f t="shared" si="118"/>
        <v>98.85842836111334</v>
      </c>
      <c r="I1323" s="35"/>
      <c r="J1323" s="38">
        <f t="shared" si="119"/>
        <v>197.71685672222668</v>
      </c>
      <c r="K1323" s="14" t="s">
        <v>30</v>
      </c>
      <c r="L1323" s="15">
        <v>43367</v>
      </c>
      <c r="M1323" s="15">
        <v>43368</v>
      </c>
      <c r="N1323" s="16">
        <f t="shared" si="120"/>
        <v>106.48333333333333</v>
      </c>
      <c r="O1323" s="16">
        <f t="shared" si="121"/>
        <v>10.966666666666667</v>
      </c>
      <c r="Q1323" s="16">
        <f>J1323/H1323</f>
        <v>2</v>
      </c>
      <c r="R1323" s="16">
        <f>3.1415*(H1323/2)^2*J1323</f>
        <v>1517568.047405038</v>
      </c>
      <c r="S1323" s="16">
        <f t="shared" si="114"/>
        <v>142.57852582508139</v>
      </c>
    </row>
    <row r="1324" spans="1:19" x14ac:dyDescent="0.45">
      <c r="F1324" s="13" t="s">
        <v>20</v>
      </c>
      <c r="H1324" s="35">
        <f t="shared" si="118"/>
        <v>98.85842836111334</v>
      </c>
      <c r="I1324" s="35"/>
      <c r="J1324" s="38">
        <f t="shared" si="119"/>
        <v>197.71685672222668</v>
      </c>
      <c r="K1324" s="14" t="s">
        <v>30</v>
      </c>
      <c r="L1324" s="15">
        <v>43388</v>
      </c>
      <c r="M1324" s="15">
        <v>43389</v>
      </c>
      <c r="N1324" s="16">
        <f t="shared" si="120"/>
        <v>106.48333333333333</v>
      </c>
      <c r="O1324" s="16">
        <f t="shared" si="121"/>
        <v>10.966666666666667</v>
      </c>
      <c r="Q1324" s="16">
        <f>J1324/H1324</f>
        <v>2</v>
      </c>
      <c r="R1324" s="16">
        <f>3.1415*(H1324/2)^2*J1324</f>
        <v>1517568.047405038</v>
      </c>
      <c r="S1324" s="16">
        <f t="shared" si="114"/>
        <v>142.57852582508139</v>
      </c>
    </row>
    <row r="1325" spans="1:19" x14ac:dyDescent="0.45">
      <c r="F1325" s="13" t="s">
        <v>20</v>
      </c>
      <c r="H1325" s="35">
        <f t="shared" si="118"/>
        <v>98.85842836111334</v>
      </c>
      <c r="I1325" s="35"/>
      <c r="J1325" s="38">
        <f t="shared" si="119"/>
        <v>197.71685672222668</v>
      </c>
      <c r="K1325" s="14" t="s">
        <v>30</v>
      </c>
      <c r="L1325" s="15">
        <v>43398</v>
      </c>
      <c r="M1325" s="15">
        <v>43399</v>
      </c>
      <c r="N1325" s="16">
        <f t="shared" si="120"/>
        <v>106.48333333333333</v>
      </c>
      <c r="O1325" s="16">
        <f t="shared" si="121"/>
        <v>10.966666666666667</v>
      </c>
      <c r="Q1325" s="16">
        <f>J1325/H1325</f>
        <v>2</v>
      </c>
      <c r="R1325" s="16">
        <f>3.1415*(H1325/2)^2*J1325</f>
        <v>1517568.047405038</v>
      </c>
      <c r="S1325" s="16">
        <f t="shared" si="114"/>
        <v>142.57852582508139</v>
      </c>
    </row>
    <row r="1326" spans="1:19" x14ac:dyDescent="0.45">
      <c r="F1326" s="13" t="s">
        <v>20</v>
      </c>
      <c r="H1326" s="35">
        <f t="shared" si="118"/>
        <v>98.85842836111334</v>
      </c>
      <c r="I1326" s="35"/>
      <c r="J1326" s="38">
        <f t="shared" si="119"/>
        <v>197.71685672222668</v>
      </c>
      <c r="K1326" s="14" t="s">
        <v>30</v>
      </c>
      <c r="L1326" s="15">
        <v>43423</v>
      </c>
      <c r="M1326" s="15">
        <v>43424</v>
      </c>
      <c r="N1326" s="16">
        <f t="shared" si="120"/>
        <v>106.48333333333333</v>
      </c>
      <c r="O1326" s="16">
        <f t="shared" si="121"/>
        <v>10.966666666666667</v>
      </c>
      <c r="Q1326" s="16">
        <f>J1326/H1326</f>
        <v>2</v>
      </c>
      <c r="R1326" s="16">
        <f>3.1415*(H1326/2)^2*J1326</f>
        <v>1517568.047405038</v>
      </c>
      <c r="S1326" s="16">
        <f t="shared" si="114"/>
        <v>142.57852582508139</v>
      </c>
    </row>
    <row r="1327" spans="1:19" x14ac:dyDescent="0.45">
      <c r="F1327" s="13" t="s">
        <v>20</v>
      </c>
      <c r="H1327" s="35">
        <f t="shared" si="118"/>
        <v>98.85842836111334</v>
      </c>
      <c r="I1327" s="35"/>
      <c r="J1327" s="38">
        <f t="shared" si="119"/>
        <v>197.71685672222668</v>
      </c>
      <c r="K1327" s="14" t="s">
        <v>30</v>
      </c>
      <c r="L1327" s="15">
        <v>43433</v>
      </c>
      <c r="M1327" s="15">
        <v>43434</v>
      </c>
      <c r="N1327" s="16">
        <f t="shared" si="120"/>
        <v>106.48333333333333</v>
      </c>
      <c r="O1327" s="16">
        <f t="shared" si="121"/>
        <v>10.966666666666667</v>
      </c>
      <c r="Q1327" s="16">
        <f>J1327/H1327</f>
        <v>2</v>
      </c>
      <c r="R1327" s="16">
        <f>3.1415*(H1327/2)^2*J1327</f>
        <v>1517568.047405038</v>
      </c>
      <c r="S1327" s="16">
        <f t="shared" si="114"/>
        <v>142.57852582508139</v>
      </c>
    </row>
    <row r="1328" spans="1:19" x14ac:dyDescent="0.45">
      <c r="F1328" s="13" t="s">
        <v>20</v>
      </c>
      <c r="H1328" s="35">
        <f t="shared" si="118"/>
        <v>98.85842836111334</v>
      </c>
      <c r="I1328" s="35"/>
      <c r="J1328" s="38">
        <f t="shared" si="119"/>
        <v>197.71685672222668</v>
      </c>
      <c r="K1328" s="14" t="s">
        <v>30</v>
      </c>
      <c r="L1328" s="15">
        <v>43447</v>
      </c>
      <c r="M1328" s="15">
        <v>43448</v>
      </c>
      <c r="N1328" s="16">
        <f t="shared" si="120"/>
        <v>106.48333333333333</v>
      </c>
      <c r="O1328" s="16">
        <f t="shared" si="121"/>
        <v>10.966666666666667</v>
      </c>
      <c r="Q1328" s="16">
        <f>J1328/H1328</f>
        <v>2</v>
      </c>
      <c r="R1328" s="16">
        <f>3.1415*(H1328/2)^2*J1328</f>
        <v>1517568.047405038</v>
      </c>
      <c r="S1328" s="16">
        <f t="shared" si="114"/>
        <v>142.57852582508139</v>
      </c>
    </row>
    <row r="1329" spans="1:19" x14ac:dyDescent="0.45">
      <c r="F1329" s="13" t="s">
        <v>20</v>
      </c>
      <c r="H1329" s="35">
        <f t="shared" si="118"/>
        <v>98.85842836111334</v>
      </c>
      <c r="I1329" s="35"/>
      <c r="J1329" s="38">
        <f t="shared" si="119"/>
        <v>197.71685672222668</v>
      </c>
      <c r="K1329" s="14" t="s">
        <v>30</v>
      </c>
      <c r="L1329" s="15">
        <v>43458</v>
      </c>
      <c r="M1329" s="15">
        <v>43459</v>
      </c>
      <c r="N1329" s="16">
        <f t="shared" si="120"/>
        <v>106.48333333333333</v>
      </c>
      <c r="O1329" s="16">
        <f t="shared" si="121"/>
        <v>10.966666666666667</v>
      </c>
      <c r="Q1329" s="16">
        <f>J1329/H1329</f>
        <v>2</v>
      </c>
      <c r="R1329" s="16">
        <f>3.1415*(H1329/2)^2*J1329</f>
        <v>1517568.047405038</v>
      </c>
      <c r="S1329" s="16">
        <f t="shared" si="114"/>
        <v>142.57852582508139</v>
      </c>
    </row>
    <row r="1330" spans="1:19" x14ac:dyDescent="0.45">
      <c r="F1330" s="13" t="s">
        <v>20</v>
      </c>
      <c r="H1330" s="35">
        <f t="shared" si="118"/>
        <v>98.85842836111334</v>
      </c>
      <c r="I1330" s="35"/>
      <c r="J1330" s="38">
        <f t="shared" si="119"/>
        <v>197.71685672222668</v>
      </c>
      <c r="K1330" s="14" t="s">
        <v>30</v>
      </c>
      <c r="L1330" s="15">
        <v>43479</v>
      </c>
      <c r="M1330" s="15">
        <v>43480</v>
      </c>
      <c r="N1330" s="16">
        <f t="shared" si="120"/>
        <v>106.48333333333333</v>
      </c>
      <c r="O1330" s="16">
        <f t="shared" si="121"/>
        <v>10.966666666666667</v>
      </c>
      <c r="Q1330" s="16">
        <f>J1330/H1330</f>
        <v>2</v>
      </c>
      <c r="R1330" s="16">
        <f>3.1415*(H1330/2)^2*J1330</f>
        <v>1517568.047405038</v>
      </c>
      <c r="S1330" s="16">
        <f t="shared" si="114"/>
        <v>142.57852582508139</v>
      </c>
    </row>
    <row r="1331" spans="1:19" x14ac:dyDescent="0.45">
      <c r="F1331" s="13" t="s">
        <v>20</v>
      </c>
      <c r="H1331" s="35">
        <f t="shared" si="118"/>
        <v>98.85842836111334</v>
      </c>
      <c r="I1331" s="35"/>
      <c r="J1331" s="38">
        <f t="shared" si="119"/>
        <v>197.71685672222668</v>
      </c>
      <c r="K1331" s="14" t="s">
        <v>30</v>
      </c>
      <c r="L1331" s="15">
        <v>43489</v>
      </c>
      <c r="M1331" s="15">
        <v>43490</v>
      </c>
      <c r="N1331" s="16">
        <f t="shared" si="120"/>
        <v>106.48333333333333</v>
      </c>
      <c r="O1331" s="16">
        <f t="shared" si="121"/>
        <v>10.966666666666667</v>
      </c>
      <c r="Q1331" s="16">
        <f>J1331/H1331</f>
        <v>2</v>
      </c>
      <c r="R1331" s="16">
        <f>3.1415*(H1331/2)^2*J1331</f>
        <v>1517568.047405038</v>
      </c>
      <c r="S1331" s="16">
        <f t="shared" si="114"/>
        <v>142.57852582508139</v>
      </c>
    </row>
    <row r="1332" spans="1:19" x14ac:dyDescent="0.45">
      <c r="F1332" s="13" t="s">
        <v>20</v>
      </c>
      <c r="H1332" s="35">
        <f t="shared" si="118"/>
        <v>98.85842836111334</v>
      </c>
      <c r="I1332" s="35"/>
      <c r="J1332" s="38">
        <f t="shared" si="119"/>
        <v>197.71685672222668</v>
      </c>
      <c r="K1332" s="14" t="s">
        <v>30</v>
      </c>
      <c r="L1332" s="15">
        <v>43510</v>
      </c>
      <c r="M1332" s="15">
        <v>43511</v>
      </c>
      <c r="N1332" s="16">
        <f t="shared" si="120"/>
        <v>106.48333333333333</v>
      </c>
      <c r="O1332" s="16">
        <f t="shared" si="121"/>
        <v>10.966666666666667</v>
      </c>
      <c r="Q1332" s="16">
        <f>J1332/H1332</f>
        <v>2</v>
      </c>
      <c r="R1332" s="16">
        <f>3.1415*(H1332/2)^2*J1332</f>
        <v>1517568.047405038</v>
      </c>
      <c r="S1332" s="16">
        <f t="shared" ref="S1332:S1395" si="122">2 * (R1332*3/(4*3.1415))^(1/3)</f>
        <v>142.57852582508139</v>
      </c>
    </row>
    <row r="1333" spans="1:19" x14ac:dyDescent="0.45">
      <c r="F1333" s="13" t="s">
        <v>20</v>
      </c>
      <c r="H1333" s="35">
        <f t="shared" si="118"/>
        <v>98.85842836111334</v>
      </c>
      <c r="I1333" s="35"/>
      <c r="J1333" s="38">
        <f t="shared" si="119"/>
        <v>197.71685672222668</v>
      </c>
      <c r="K1333" s="14" t="s">
        <v>30</v>
      </c>
      <c r="L1333" s="15">
        <v>43521</v>
      </c>
      <c r="M1333" s="15">
        <v>43522</v>
      </c>
      <c r="N1333" s="16">
        <f t="shared" si="120"/>
        <v>106.48333333333333</v>
      </c>
      <c r="O1333" s="16">
        <f t="shared" si="121"/>
        <v>10.966666666666667</v>
      </c>
      <c r="Q1333" s="16">
        <f>J1333/H1333</f>
        <v>2</v>
      </c>
      <c r="R1333" s="16">
        <f>3.1415*(H1333/2)^2*J1333</f>
        <v>1517568.047405038</v>
      </c>
      <c r="S1333" s="16">
        <f t="shared" si="122"/>
        <v>142.57852582508139</v>
      </c>
    </row>
    <row r="1334" spans="1:19" x14ac:dyDescent="0.45">
      <c r="F1334" s="13" t="s">
        <v>20</v>
      </c>
      <c r="H1334" s="35">
        <f t="shared" si="118"/>
        <v>98.85842836111334</v>
      </c>
      <c r="I1334" s="35"/>
      <c r="J1334" s="38">
        <f t="shared" si="119"/>
        <v>197.71685672222668</v>
      </c>
      <c r="K1334" s="14" t="s">
        <v>30</v>
      </c>
      <c r="L1334" s="15">
        <v>43538</v>
      </c>
      <c r="M1334" s="15">
        <v>43539</v>
      </c>
      <c r="N1334" s="16">
        <f t="shared" si="120"/>
        <v>106.48333333333333</v>
      </c>
      <c r="O1334" s="16">
        <f t="shared" si="121"/>
        <v>10.966666666666667</v>
      </c>
      <c r="Q1334" s="16">
        <f>J1334/H1334</f>
        <v>2</v>
      </c>
      <c r="R1334" s="16">
        <f>3.1415*(H1334/2)^2*J1334</f>
        <v>1517568.047405038</v>
      </c>
      <c r="S1334" s="16">
        <f t="shared" si="122"/>
        <v>142.57852582508139</v>
      </c>
    </row>
    <row r="1335" spans="1:19" x14ac:dyDescent="0.45">
      <c r="F1335" s="13" t="s">
        <v>20</v>
      </c>
      <c r="H1335" s="35">
        <f t="shared" si="118"/>
        <v>98.85842836111334</v>
      </c>
      <c r="I1335" s="35"/>
      <c r="J1335" s="38">
        <f t="shared" si="119"/>
        <v>197.71685672222668</v>
      </c>
      <c r="K1335" s="14" t="s">
        <v>30</v>
      </c>
      <c r="L1335" s="15">
        <v>43549</v>
      </c>
      <c r="M1335" s="15">
        <v>43550</v>
      </c>
      <c r="N1335" s="16">
        <f t="shared" si="120"/>
        <v>106.48333333333333</v>
      </c>
      <c r="O1335" s="16">
        <f t="shared" si="121"/>
        <v>10.966666666666667</v>
      </c>
      <c r="Q1335" s="16">
        <f>J1335/H1335</f>
        <v>2</v>
      </c>
      <c r="R1335" s="16">
        <f>3.1415*(H1335/2)^2*J1335</f>
        <v>1517568.047405038</v>
      </c>
      <c r="S1335" s="16">
        <f t="shared" si="122"/>
        <v>142.57852582508139</v>
      </c>
    </row>
    <row r="1336" spans="1:19" x14ac:dyDescent="0.45">
      <c r="F1336" s="13" t="s">
        <v>20</v>
      </c>
      <c r="H1336" s="35">
        <f t="shared" si="118"/>
        <v>98.85842836111334</v>
      </c>
      <c r="I1336" s="35"/>
      <c r="J1336" s="38">
        <f t="shared" si="119"/>
        <v>197.71685672222668</v>
      </c>
      <c r="K1336" s="14" t="s">
        <v>30</v>
      </c>
      <c r="L1336" s="15">
        <v>43570</v>
      </c>
      <c r="M1336" s="15">
        <v>43571</v>
      </c>
      <c r="N1336" s="16">
        <f t="shared" si="120"/>
        <v>106.48333333333333</v>
      </c>
      <c r="O1336" s="16">
        <f t="shared" si="121"/>
        <v>10.966666666666667</v>
      </c>
      <c r="Q1336" s="16">
        <f>J1336/H1336</f>
        <v>2</v>
      </c>
      <c r="R1336" s="16">
        <f>3.1415*(H1336/2)^2*J1336</f>
        <v>1517568.047405038</v>
      </c>
      <c r="S1336" s="16">
        <f t="shared" si="122"/>
        <v>142.57852582508139</v>
      </c>
    </row>
    <row r="1337" spans="1:19" x14ac:dyDescent="0.45">
      <c r="F1337" s="13" t="s">
        <v>20</v>
      </c>
      <c r="H1337" s="35">
        <f t="shared" si="118"/>
        <v>98.85842836111334</v>
      </c>
      <c r="I1337" s="35"/>
      <c r="J1337" s="38">
        <f t="shared" si="119"/>
        <v>197.71685672222668</v>
      </c>
      <c r="K1337" s="14" t="s">
        <v>30</v>
      </c>
      <c r="L1337" s="15">
        <v>43580</v>
      </c>
      <c r="M1337" s="15">
        <v>43581</v>
      </c>
      <c r="N1337" s="16">
        <f t="shared" si="120"/>
        <v>106.48333333333333</v>
      </c>
      <c r="O1337" s="16">
        <f t="shared" si="121"/>
        <v>10.966666666666667</v>
      </c>
      <c r="Q1337" s="16">
        <f>J1337/H1337</f>
        <v>2</v>
      </c>
      <c r="R1337" s="16">
        <f>3.1415*(H1337/2)^2*J1337</f>
        <v>1517568.047405038</v>
      </c>
      <c r="S1337" s="16">
        <f t="shared" si="122"/>
        <v>142.57852582508139</v>
      </c>
    </row>
    <row r="1338" spans="1:19" x14ac:dyDescent="0.45">
      <c r="F1338" s="13" t="s">
        <v>20</v>
      </c>
      <c r="H1338" s="35">
        <f t="shared" si="118"/>
        <v>98.85842836111334</v>
      </c>
      <c r="I1338" s="35"/>
      <c r="J1338" s="38">
        <f t="shared" si="119"/>
        <v>197.71685672222668</v>
      </c>
      <c r="K1338" s="14" t="s">
        <v>30</v>
      </c>
      <c r="L1338" s="15">
        <v>43598</v>
      </c>
      <c r="M1338" s="15">
        <v>43599</v>
      </c>
      <c r="N1338" s="16">
        <f t="shared" si="120"/>
        <v>106.48333333333333</v>
      </c>
      <c r="O1338" s="16">
        <f t="shared" si="121"/>
        <v>10.966666666666667</v>
      </c>
      <c r="Q1338" s="16">
        <f>J1338/H1338</f>
        <v>2</v>
      </c>
      <c r="R1338" s="16">
        <f>3.1415*(H1338/2)^2*J1338</f>
        <v>1517568.047405038</v>
      </c>
      <c r="S1338" s="16">
        <f t="shared" si="122"/>
        <v>142.57852582508139</v>
      </c>
    </row>
    <row r="1339" spans="1:19" x14ac:dyDescent="0.45">
      <c r="F1339" s="13" t="s">
        <v>20</v>
      </c>
      <c r="H1339" s="35">
        <f t="shared" si="118"/>
        <v>98.85842836111334</v>
      </c>
      <c r="I1339" s="35"/>
      <c r="J1339" s="38">
        <f t="shared" si="119"/>
        <v>197.71685672222668</v>
      </c>
      <c r="K1339" s="14" t="s">
        <v>30</v>
      </c>
      <c r="L1339" s="15">
        <v>43609</v>
      </c>
      <c r="M1339" s="15">
        <v>43610</v>
      </c>
      <c r="N1339" s="16">
        <f t="shared" si="120"/>
        <v>106.48333333333333</v>
      </c>
      <c r="O1339" s="16">
        <f t="shared" si="121"/>
        <v>10.966666666666667</v>
      </c>
      <c r="Q1339" s="16">
        <f>J1339/H1339</f>
        <v>2</v>
      </c>
      <c r="R1339" s="16">
        <f>3.1415*(H1339/2)^2*J1339</f>
        <v>1517568.047405038</v>
      </c>
      <c r="S1339" s="16">
        <f t="shared" si="122"/>
        <v>142.57852582508139</v>
      </c>
    </row>
    <row r="1340" spans="1:19" x14ac:dyDescent="0.45">
      <c r="H1340" s="35"/>
      <c r="I1340" s="35"/>
      <c r="J1340" s="38"/>
      <c r="M1340" s="15"/>
    </row>
    <row r="1341" spans="1:19" x14ac:dyDescent="0.45">
      <c r="A1341" s="12">
        <v>96</v>
      </c>
      <c r="B1341" t="s">
        <v>84</v>
      </c>
      <c r="C1341" s="13">
        <v>2021</v>
      </c>
      <c r="F1341" s="13" t="s">
        <v>20</v>
      </c>
      <c r="H1341" s="35">
        <f t="shared" si="118"/>
        <v>95.929651122666343</v>
      </c>
      <c r="I1341" s="35"/>
      <c r="J1341" s="38">
        <f t="shared" ref="J1341:J1364" si="123">2*SQRT(115642/(4*PI()))</f>
        <v>191.85930224533269</v>
      </c>
      <c r="K1341" s="14" t="s">
        <v>30</v>
      </c>
      <c r="L1341" s="15">
        <v>43293</v>
      </c>
      <c r="M1341" s="15">
        <v>43294</v>
      </c>
      <c r="N1341" s="16">
        <f t="shared" ref="N1341:N1364" si="124">106+39/60</f>
        <v>106.65</v>
      </c>
      <c r="O1341" s="16">
        <f t="shared" ref="O1341:O1364" si="125">10+46/60</f>
        <v>10.766666666666667</v>
      </c>
      <c r="Q1341" s="16">
        <f>J1341/H1341</f>
        <v>2</v>
      </c>
      <c r="R1341" s="16">
        <f>3.1415*(H1341/2)^2*J1341</f>
        <v>1386646.1924475825</v>
      </c>
      <c r="S1341" s="16">
        <f t="shared" si="122"/>
        <v>138.35449811140509</v>
      </c>
    </row>
    <row r="1342" spans="1:19" x14ac:dyDescent="0.45">
      <c r="F1342" s="13" t="s">
        <v>20</v>
      </c>
      <c r="H1342" s="35">
        <f>J1342/2</f>
        <v>95.929651122666343</v>
      </c>
      <c r="I1342" s="35"/>
      <c r="J1342" s="38">
        <f t="shared" si="123"/>
        <v>191.85930224533269</v>
      </c>
      <c r="K1342" s="14" t="s">
        <v>30</v>
      </c>
      <c r="L1342" s="15">
        <v>43307</v>
      </c>
      <c r="M1342" s="15">
        <v>43308</v>
      </c>
      <c r="N1342" s="16">
        <f t="shared" si="124"/>
        <v>106.65</v>
      </c>
      <c r="O1342" s="16">
        <f t="shared" si="125"/>
        <v>10.766666666666667</v>
      </c>
      <c r="Q1342" s="16">
        <f>J1342/H1342</f>
        <v>2</v>
      </c>
      <c r="R1342" s="16">
        <f>3.1415*(H1342/2)^2*J1342</f>
        <v>1386646.1924475825</v>
      </c>
      <c r="S1342" s="16">
        <f t="shared" si="122"/>
        <v>138.35449811140509</v>
      </c>
    </row>
    <row r="1343" spans="1:19" x14ac:dyDescent="0.45">
      <c r="F1343" s="13" t="s">
        <v>20</v>
      </c>
      <c r="H1343" s="35">
        <f t="shared" ref="H1343:H1364" si="126">J1343/2</f>
        <v>95.929651122666343</v>
      </c>
      <c r="I1343" s="35"/>
      <c r="J1343" s="38">
        <f t="shared" si="123"/>
        <v>191.85930224533269</v>
      </c>
      <c r="K1343" s="14" t="s">
        <v>30</v>
      </c>
      <c r="L1343" s="15">
        <v>43343</v>
      </c>
      <c r="M1343" s="15">
        <v>43344</v>
      </c>
      <c r="N1343" s="16">
        <f t="shared" si="124"/>
        <v>106.65</v>
      </c>
      <c r="O1343" s="16">
        <f t="shared" si="125"/>
        <v>10.766666666666667</v>
      </c>
      <c r="Q1343" s="16">
        <f>J1343/H1343</f>
        <v>2</v>
      </c>
      <c r="R1343" s="16">
        <f>3.1415*(H1343/2)^2*J1343</f>
        <v>1386646.1924475825</v>
      </c>
      <c r="S1343" s="16">
        <f t="shared" si="122"/>
        <v>138.35449811140509</v>
      </c>
    </row>
    <row r="1344" spans="1:19" x14ac:dyDescent="0.45">
      <c r="F1344" s="13" t="s">
        <v>20</v>
      </c>
      <c r="H1344" s="35">
        <f t="shared" si="126"/>
        <v>95.929651122666343</v>
      </c>
      <c r="I1344" s="35"/>
      <c r="J1344" s="38">
        <f t="shared" si="123"/>
        <v>191.85930224533269</v>
      </c>
      <c r="K1344" s="14" t="s">
        <v>30</v>
      </c>
      <c r="L1344" s="15">
        <v>43335</v>
      </c>
      <c r="M1344" s="15">
        <v>43336</v>
      </c>
      <c r="N1344" s="16">
        <f t="shared" si="124"/>
        <v>106.65</v>
      </c>
      <c r="O1344" s="16">
        <f t="shared" si="125"/>
        <v>10.766666666666667</v>
      </c>
      <c r="Q1344" s="16">
        <f>J1344/H1344</f>
        <v>2</v>
      </c>
      <c r="R1344" s="16">
        <f>3.1415*(H1344/2)^2*J1344</f>
        <v>1386646.1924475825</v>
      </c>
      <c r="S1344" s="16">
        <f t="shared" si="122"/>
        <v>138.35449811140509</v>
      </c>
    </row>
    <row r="1345" spans="6:19" x14ac:dyDescent="0.45">
      <c r="F1345" s="13" t="s">
        <v>20</v>
      </c>
      <c r="H1345" s="35">
        <f t="shared" si="126"/>
        <v>95.929651122666343</v>
      </c>
      <c r="I1345" s="35"/>
      <c r="J1345" s="38">
        <f t="shared" si="123"/>
        <v>191.85930224533269</v>
      </c>
      <c r="K1345" s="14" t="s">
        <v>30</v>
      </c>
      <c r="L1345" s="15">
        <v>43357</v>
      </c>
      <c r="M1345" s="15">
        <v>43358</v>
      </c>
      <c r="N1345" s="16">
        <f t="shared" si="124"/>
        <v>106.65</v>
      </c>
      <c r="O1345" s="16">
        <f t="shared" si="125"/>
        <v>10.766666666666667</v>
      </c>
      <c r="Q1345" s="16">
        <f>J1345/H1345</f>
        <v>2</v>
      </c>
      <c r="R1345" s="16">
        <f>3.1415*(H1345/2)^2*J1345</f>
        <v>1386646.1924475825</v>
      </c>
      <c r="S1345" s="16">
        <f t="shared" si="122"/>
        <v>138.35449811140509</v>
      </c>
    </row>
    <row r="1346" spans="6:19" x14ac:dyDescent="0.45">
      <c r="F1346" s="13" t="s">
        <v>20</v>
      </c>
      <c r="H1346" s="35">
        <f t="shared" si="126"/>
        <v>95.929651122666343</v>
      </c>
      <c r="I1346" s="35"/>
      <c r="J1346" s="38">
        <f t="shared" si="123"/>
        <v>191.85930224533269</v>
      </c>
      <c r="K1346" s="14" t="s">
        <v>30</v>
      </c>
      <c r="L1346" s="15">
        <v>43367</v>
      </c>
      <c r="M1346" s="15">
        <v>43368</v>
      </c>
      <c r="N1346" s="16">
        <f t="shared" si="124"/>
        <v>106.65</v>
      </c>
      <c r="O1346" s="16">
        <f t="shared" si="125"/>
        <v>10.766666666666667</v>
      </c>
      <c r="Q1346" s="16">
        <f>J1346/H1346</f>
        <v>2</v>
      </c>
      <c r="R1346" s="16">
        <f>3.1415*(H1346/2)^2*J1346</f>
        <v>1386646.1924475825</v>
      </c>
      <c r="S1346" s="16">
        <f t="shared" si="122"/>
        <v>138.35449811140509</v>
      </c>
    </row>
    <row r="1347" spans="6:19" x14ac:dyDescent="0.45">
      <c r="F1347" s="13" t="s">
        <v>20</v>
      </c>
      <c r="H1347" s="35">
        <f t="shared" si="126"/>
        <v>95.929651122666343</v>
      </c>
      <c r="I1347" s="35"/>
      <c r="J1347" s="38">
        <f t="shared" si="123"/>
        <v>191.85930224533269</v>
      </c>
      <c r="K1347" s="14" t="s">
        <v>30</v>
      </c>
      <c r="L1347" s="15">
        <v>43388</v>
      </c>
      <c r="M1347" s="15">
        <v>43389</v>
      </c>
      <c r="N1347" s="16">
        <f t="shared" si="124"/>
        <v>106.65</v>
      </c>
      <c r="O1347" s="16">
        <f t="shared" si="125"/>
        <v>10.766666666666667</v>
      </c>
      <c r="Q1347" s="16">
        <f>J1347/H1347</f>
        <v>2</v>
      </c>
      <c r="R1347" s="16">
        <f>3.1415*(H1347/2)^2*J1347</f>
        <v>1386646.1924475825</v>
      </c>
      <c r="S1347" s="16">
        <f t="shared" si="122"/>
        <v>138.35449811140509</v>
      </c>
    </row>
    <row r="1348" spans="6:19" x14ac:dyDescent="0.45">
      <c r="F1348" s="13" t="s">
        <v>20</v>
      </c>
      <c r="H1348" s="35">
        <f t="shared" si="126"/>
        <v>95.929651122666343</v>
      </c>
      <c r="I1348" s="35"/>
      <c r="J1348" s="38">
        <f t="shared" si="123"/>
        <v>191.85930224533269</v>
      </c>
      <c r="K1348" s="14" t="s">
        <v>30</v>
      </c>
      <c r="L1348" s="15">
        <v>43398</v>
      </c>
      <c r="M1348" s="15">
        <v>43399</v>
      </c>
      <c r="N1348" s="16">
        <f t="shared" si="124"/>
        <v>106.65</v>
      </c>
      <c r="O1348" s="16">
        <f t="shared" si="125"/>
        <v>10.766666666666667</v>
      </c>
      <c r="Q1348" s="16">
        <f>J1348/H1348</f>
        <v>2</v>
      </c>
      <c r="R1348" s="16">
        <f>3.1415*(H1348/2)^2*J1348</f>
        <v>1386646.1924475825</v>
      </c>
      <c r="S1348" s="16">
        <f t="shared" si="122"/>
        <v>138.35449811140509</v>
      </c>
    </row>
    <row r="1349" spans="6:19" x14ac:dyDescent="0.45">
      <c r="F1349" s="13" t="s">
        <v>20</v>
      </c>
      <c r="H1349" s="35">
        <f t="shared" si="126"/>
        <v>95.929651122666343</v>
      </c>
      <c r="I1349" s="35"/>
      <c r="J1349" s="38">
        <f t="shared" si="123"/>
        <v>191.85930224533269</v>
      </c>
      <c r="K1349" s="14" t="s">
        <v>30</v>
      </c>
      <c r="L1349" s="15">
        <v>43423</v>
      </c>
      <c r="M1349" s="15">
        <v>43424</v>
      </c>
      <c r="N1349" s="16">
        <f t="shared" si="124"/>
        <v>106.65</v>
      </c>
      <c r="O1349" s="16">
        <f t="shared" si="125"/>
        <v>10.766666666666667</v>
      </c>
      <c r="Q1349" s="16">
        <f>J1349/H1349</f>
        <v>2</v>
      </c>
      <c r="R1349" s="16">
        <f>3.1415*(H1349/2)^2*J1349</f>
        <v>1386646.1924475825</v>
      </c>
      <c r="S1349" s="16">
        <f t="shared" si="122"/>
        <v>138.35449811140509</v>
      </c>
    </row>
    <row r="1350" spans="6:19" x14ac:dyDescent="0.45">
      <c r="F1350" s="13" t="s">
        <v>20</v>
      </c>
      <c r="H1350" s="35">
        <f t="shared" si="126"/>
        <v>95.929651122666343</v>
      </c>
      <c r="I1350" s="35"/>
      <c r="J1350" s="38">
        <f t="shared" si="123"/>
        <v>191.85930224533269</v>
      </c>
      <c r="K1350" s="14" t="s">
        <v>30</v>
      </c>
      <c r="L1350" s="15">
        <v>43433</v>
      </c>
      <c r="M1350" s="15">
        <v>43434</v>
      </c>
      <c r="N1350" s="16">
        <f t="shared" si="124"/>
        <v>106.65</v>
      </c>
      <c r="O1350" s="16">
        <f t="shared" si="125"/>
        <v>10.766666666666667</v>
      </c>
      <c r="Q1350" s="16">
        <f>J1350/H1350</f>
        <v>2</v>
      </c>
      <c r="R1350" s="16">
        <f>3.1415*(H1350/2)^2*J1350</f>
        <v>1386646.1924475825</v>
      </c>
      <c r="S1350" s="16">
        <f t="shared" si="122"/>
        <v>138.35449811140509</v>
      </c>
    </row>
    <row r="1351" spans="6:19" x14ac:dyDescent="0.45">
      <c r="F1351" s="13" t="s">
        <v>20</v>
      </c>
      <c r="H1351" s="35">
        <f t="shared" si="126"/>
        <v>95.929651122666343</v>
      </c>
      <c r="I1351" s="35"/>
      <c r="J1351" s="38">
        <f t="shared" si="123"/>
        <v>191.85930224533269</v>
      </c>
      <c r="K1351" s="14" t="s">
        <v>30</v>
      </c>
      <c r="L1351" s="15">
        <v>43447</v>
      </c>
      <c r="M1351" s="15">
        <v>43448</v>
      </c>
      <c r="N1351" s="16">
        <f t="shared" si="124"/>
        <v>106.65</v>
      </c>
      <c r="O1351" s="16">
        <f t="shared" si="125"/>
        <v>10.766666666666667</v>
      </c>
      <c r="Q1351" s="16">
        <f>J1351/H1351</f>
        <v>2</v>
      </c>
      <c r="R1351" s="16">
        <f>3.1415*(H1351/2)^2*J1351</f>
        <v>1386646.1924475825</v>
      </c>
      <c r="S1351" s="16">
        <f t="shared" si="122"/>
        <v>138.35449811140509</v>
      </c>
    </row>
    <row r="1352" spans="6:19" x14ac:dyDescent="0.45">
      <c r="F1352" s="13" t="s">
        <v>20</v>
      </c>
      <c r="H1352" s="35">
        <f t="shared" si="126"/>
        <v>95.929651122666343</v>
      </c>
      <c r="I1352" s="35"/>
      <c r="J1352" s="38">
        <f t="shared" si="123"/>
        <v>191.85930224533269</v>
      </c>
      <c r="K1352" s="14" t="s">
        <v>30</v>
      </c>
      <c r="L1352" s="15">
        <v>43458</v>
      </c>
      <c r="M1352" s="15">
        <v>43459</v>
      </c>
      <c r="N1352" s="16">
        <f t="shared" si="124"/>
        <v>106.65</v>
      </c>
      <c r="O1352" s="16">
        <f t="shared" si="125"/>
        <v>10.766666666666667</v>
      </c>
      <c r="Q1352" s="16">
        <f>J1352/H1352</f>
        <v>2</v>
      </c>
      <c r="R1352" s="16">
        <f>3.1415*(H1352/2)^2*J1352</f>
        <v>1386646.1924475825</v>
      </c>
      <c r="S1352" s="16">
        <f t="shared" si="122"/>
        <v>138.35449811140509</v>
      </c>
    </row>
    <row r="1353" spans="6:19" x14ac:dyDescent="0.45">
      <c r="F1353" s="13" t="s">
        <v>20</v>
      </c>
      <c r="H1353" s="35">
        <f t="shared" si="126"/>
        <v>95.929651122666343</v>
      </c>
      <c r="I1353" s="35"/>
      <c r="J1353" s="38">
        <f t="shared" si="123"/>
        <v>191.85930224533269</v>
      </c>
      <c r="K1353" s="14" t="s">
        <v>30</v>
      </c>
      <c r="L1353" s="15">
        <v>43479</v>
      </c>
      <c r="M1353" s="15">
        <v>43480</v>
      </c>
      <c r="N1353" s="16">
        <f t="shared" si="124"/>
        <v>106.65</v>
      </c>
      <c r="O1353" s="16">
        <f t="shared" si="125"/>
        <v>10.766666666666667</v>
      </c>
      <c r="Q1353" s="16">
        <f>J1353/H1353</f>
        <v>2</v>
      </c>
      <c r="R1353" s="16">
        <f>3.1415*(H1353/2)^2*J1353</f>
        <v>1386646.1924475825</v>
      </c>
      <c r="S1353" s="16">
        <f t="shared" si="122"/>
        <v>138.35449811140509</v>
      </c>
    </row>
    <row r="1354" spans="6:19" x14ac:dyDescent="0.45">
      <c r="F1354" s="13" t="s">
        <v>20</v>
      </c>
      <c r="H1354" s="35">
        <f t="shared" si="126"/>
        <v>95.929651122666343</v>
      </c>
      <c r="I1354" s="35"/>
      <c r="J1354" s="38">
        <f t="shared" si="123"/>
        <v>191.85930224533269</v>
      </c>
      <c r="K1354" s="14" t="s">
        <v>30</v>
      </c>
      <c r="L1354" s="15">
        <v>43489</v>
      </c>
      <c r="M1354" s="15">
        <v>43490</v>
      </c>
      <c r="N1354" s="16">
        <f t="shared" si="124"/>
        <v>106.65</v>
      </c>
      <c r="O1354" s="16">
        <f t="shared" si="125"/>
        <v>10.766666666666667</v>
      </c>
      <c r="Q1354" s="16">
        <f>J1354/H1354</f>
        <v>2</v>
      </c>
      <c r="R1354" s="16">
        <f>3.1415*(H1354/2)^2*J1354</f>
        <v>1386646.1924475825</v>
      </c>
      <c r="S1354" s="16">
        <f t="shared" si="122"/>
        <v>138.35449811140509</v>
      </c>
    </row>
    <row r="1355" spans="6:19" x14ac:dyDescent="0.45">
      <c r="F1355" s="13" t="s">
        <v>20</v>
      </c>
      <c r="H1355" s="35">
        <f t="shared" si="126"/>
        <v>95.929651122666343</v>
      </c>
      <c r="I1355" s="35"/>
      <c r="J1355" s="38">
        <f t="shared" si="123"/>
        <v>191.85930224533269</v>
      </c>
      <c r="K1355" s="14" t="s">
        <v>30</v>
      </c>
      <c r="L1355" s="15">
        <v>43510</v>
      </c>
      <c r="M1355" s="15">
        <v>43511</v>
      </c>
      <c r="N1355" s="16">
        <f t="shared" si="124"/>
        <v>106.65</v>
      </c>
      <c r="O1355" s="16">
        <f t="shared" si="125"/>
        <v>10.766666666666667</v>
      </c>
      <c r="Q1355" s="16">
        <f>J1355/H1355</f>
        <v>2</v>
      </c>
      <c r="R1355" s="16">
        <f>3.1415*(H1355/2)^2*J1355</f>
        <v>1386646.1924475825</v>
      </c>
      <c r="S1355" s="16">
        <f t="shared" si="122"/>
        <v>138.35449811140509</v>
      </c>
    </row>
    <row r="1356" spans="6:19" x14ac:dyDescent="0.45">
      <c r="F1356" s="13" t="s">
        <v>20</v>
      </c>
      <c r="H1356" s="35">
        <f t="shared" si="126"/>
        <v>95.929651122666343</v>
      </c>
      <c r="I1356" s="35"/>
      <c r="J1356" s="38">
        <f t="shared" si="123"/>
        <v>191.85930224533269</v>
      </c>
      <c r="K1356" s="14" t="s">
        <v>30</v>
      </c>
      <c r="L1356" s="15">
        <v>43521</v>
      </c>
      <c r="M1356" s="15">
        <v>43522</v>
      </c>
      <c r="N1356" s="16">
        <f t="shared" si="124"/>
        <v>106.65</v>
      </c>
      <c r="O1356" s="16">
        <f t="shared" si="125"/>
        <v>10.766666666666667</v>
      </c>
      <c r="Q1356" s="16">
        <f>J1356/H1356</f>
        <v>2</v>
      </c>
      <c r="R1356" s="16">
        <f>3.1415*(H1356/2)^2*J1356</f>
        <v>1386646.1924475825</v>
      </c>
      <c r="S1356" s="16">
        <f t="shared" si="122"/>
        <v>138.35449811140509</v>
      </c>
    </row>
    <row r="1357" spans="6:19" x14ac:dyDescent="0.45">
      <c r="F1357" s="13" t="s">
        <v>20</v>
      </c>
      <c r="H1357" s="35">
        <f t="shared" si="126"/>
        <v>95.929651122666343</v>
      </c>
      <c r="I1357" s="35"/>
      <c r="J1357" s="38">
        <f t="shared" si="123"/>
        <v>191.85930224533269</v>
      </c>
      <c r="K1357" s="14" t="s">
        <v>30</v>
      </c>
      <c r="L1357" s="15">
        <v>43538</v>
      </c>
      <c r="M1357" s="15">
        <v>43539</v>
      </c>
      <c r="N1357" s="16">
        <f t="shared" si="124"/>
        <v>106.65</v>
      </c>
      <c r="O1357" s="16">
        <f t="shared" si="125"/>
        <v>10.766666666666667</v>
      </c>
      <c r="Q1357" s="16">
        <f>J1357/H1357</f>
        <v>2</v>
      </c>
      <c r="R1357" s="16">
        <f>3.1415*(H1357/2)^2*J1357</f>
        <v>1386646.1924475825</v>
      </c>
      <c r="S1357" s="16">
        <f t="shared" si="122"/>
        <v>138.35449811140509</v>
      </c>
    </row>
    <row r="1358" spans="6:19" x14ac:dyDescent="0.45">
      <c r="F1358" s="13" t="s">
        <v>20</v>
      </c>
      <c r="H1358" s="35">
        <f t="shared" si="126"/>
        <v>95.929651122666343</v>
      </c>
      <c r="I1358" s="35"/>
      <c r="J1358" s="38">
        <f t="shared" si="123"/>
        <v>191.85930224533269</v>
      </c>
      <c r="K1358" s="14" t="s">
        <v>30</v>
      </c>
      <c r="L1358" s="15">
        <v>43549</v>
      </c>
      <c r="M1358" s="15">
        <v>43550</v>
      </c>
      <c r="N1358" s="16">
        <f t="shared" si="124"/>
        <v>106.65</v>
      </c>
      <c r="O1358" s="16">
        <f t="shared" si="125"/>
        <v>10.766666666666667</v>
      </c>
      <c r="Q1358" s="16">
        <f>J1358/H1358</f>
        <v>2</v>
      </c>
      <c r="R1358" s="16">
        <f>3.1415*(H1358/2)^2*J1358</f>
        <v>1386646.1924475825</v>
      </c>
      <c r="S1358" s="16">
        <f t="shared" si="122"/>
        <v>138.35449811140509</v>
      </c>
    </row>
    <row r="1359" spans="6:19" x14ac:dyDescent="0.45">
      <c r="F1359" s="13" t="s">
        <v>20</v>
      </c>
      <c r="H1359" s="35">
        <f t="shared" si="126"/>
        <v>95.929651122666343</v>
      </c>
      <c r="I1359" s="35"/>
      <c r="J1359" s="38">
        <f t="shared" si="123"/>
        <v>191.85930224533269</v>
      </c>
      <c r="K1359" s="14" t="s">
        <v>30</v>
      </c>
      <c r="L1359" s="15">
        <v>43570</v>
      </c>
      <c r="M1359" s="15">
        <v>43571</v>
      </c>
      <c r="N1359" s="16">
        <f t="shared" si="124"/>
        <v>106.65</v>
      </c>
      <c r="O1359" s="16">
        <f t="shared" si="125"/>
        <v>10.766666666666667</v>
      </c>
      <c r="Q1359" s="16">
        <f>J1359/H1359</f>
        <v>2</v>
      </c>
      <c r="R1359" s="16">
        <f>3.1415*(H1359/2)^2*J1359</f>
        <v>1386646.1924475825</v>
      </c>
      <c r="S1359" s="16">
        <f t="shared" si="122"/>
        <v>138.35449811140509</v>
      </c>
    </row>
    <row r="1360" spans="6:19" x14ac:dyDescent="0.45">
      <c r="F1360" s="13" t="s">
        <v>20</v>
      </c>
      <c r="H1360" s="35">
        <f t="shared" si="126"/>
        <v>95.929651122666343</v>
      </c>
      <c r="I1360" s="35"/>
      <c r="J1360" s="38">
        <f t="shared" si="123"/>
        <v>191.85930224533269</v>
      </c>
      <c r="K1360" s="14" t="s">
        <v>30</v>
      </c>
      <c r="L1360" s="15">
        <v>43580</v>
      </c>
      <c r="M1360" s="15">
        <v>43581</v>
      </c>
      <c r="N1360" s="16">
        <f t="shared" si="124"/>
        <v>106.65</v>
      </c>
      <c r="O1360" s="16">
        <f t="shared" si="125"/>
        <v>10.766666666666667</v>
      </c>
      <c r="Q1360" s="16">
        <f>J1360/H1360</f>
        <v>2</v>
      </c>
      <c r="R1360" s="16">
        <f>3.1415*(H1360/2)^2*J1360</f>
        <v>1386646.1924475825</v>
      </c>
      <c r="S1360" s="16">
        <f t="shared" si="122"/>
        <v>138.35449811140509</v>
      </c>
    </row>
    <row r="1361" spans="1:19" x14ac:dyDescent="0.45">
      <c r="F1361" s="13" t="s">
        <v>20</v>
      </c>
      <c r="H1361" s="35">
        <f t="shared" si="126"/>
        <v>95.929651122666343</v>
      </c>
      <c r="I1361" s="35"/>
      <c r="J1361" s="38">
        <f t="shared" si="123"/>
        <v>191.85930224533269</v>
      </c>
      <c r="K1361" s="14" t="s">
        <v>30</v>
      </c>
      <c r="L1361" s="15">
        <v>43598</v>
      </c>
      <c r="M1361" s="15">
        <v>43599</v>
      </c>
      <c r="N1361" s="16">
        <f t="shared" si="124"/>
        <v>106.65</v>
      </c>
      <c r="O1361" s="16">
        <f t="shared" si="125"/>
        <v>10.766666666666667</v>
      </c>
      <c r="Q1361" s="16">
        <f>J1361/H1361</f>
        <v>2</v>
      </c>
      <c r="R1361" s="16">
        <f>3.1415*(H1361/2)^2*J1361</f>
        <v>1386646.1924475825</v>
      </c>
      <c r="S1361" s="16">
        <f t="shared" si="122"/>
        <v>138.35449811140509</v>
      </c>
    </row>
    <row r="1362" spans="1:19" x14ac:dyDescent="0.45">
      <c r="F1362" s="13" t="s">
        <v>20</v>
      </c>
      <c r="H1362" s="35">
        <f t="shared" si="126"/>
        <v>95.929651122666343</v>
      </c>
      <c r="I1362" s="35"/>
      <c r="J1362" s="38">
        <f t="shared" si="123"/>
        <v>191.85930224533269</v>
      </c>
      <c r="K1362" s="14" t="s">
        <v>30</v>
      </c>
      <c r="L1362" s="15">
        <v>43609</v>
      </c>
      <c r="M1362" s="15">
        <v>43610</v>
      </c>
      <c r="N1362" s="16">
        <f t="shared" si="124"/>
        <v>106.65</v>
      </c>
      <c r="O1362" s="16">
        <f t="shared" si="125"/>
        <v>10.766666666666667</v>
      </c>
      <c r="Q1362" s="16">
        <f>J1362/H1362</f>
        <v>2</v>
      </c>
      <c r="R1362" s="16">
        <f>3.1415*(H1362/2)^2*J1362</f>
        <v>1386646.1924475825</v>
      </c>
      <c r="S1362" s="16">
        <f t="shared" si="122"/>
        <v>138.35449811140509</v>
      </c>
    </row>
    <row r="1363" spans="1:19" x14ac:dyDescent="0.45">
      <c r="F1363" s="13" t="s">
        <v>20</v>
      </c>
      <c r="H1363" s="35">
        <f t="shared" si="126"/>
        <v>95.929651122666343</v>
      </c>
      <c r="I1363" s="35"/>
      <c r="J1363" s="38">
        <f t="shared" si="123"/>
        <v>191.85930224533269</v>
      </c>
      <c r="K1363" s="14" t="s">
        <v>30</v>
      </c>
      <c r="L1363" s="15">
        <v>43630</v>
      </c>
      <c r="M1363" s="15">
        <v>43631</v>
      </c>
      <c r="N1363" s="16">
        <f t="shared" si="124"/>
        <v>106.65</v>
      </c>
      <c r="O1363" s="16">
        <f t="shared" si="125"/>
        <v>10.766666666666667</v>
      </c>
      <c r="Q1363" s="16">
        <f>J1363/H1363</f>
        <v>2</v>
      </c>
      <c r="R1363" s="16">
        <f>3.1415*(H1363/2)^2*J1363</f>
        <v>1386646.1924475825</v>
      </c>
      <c r="S1363" s="16">
        <f t="shared" si="122"/>
        <v>138.35449811140509</v>
      </c>
    </row>
    <row r="1364" spans="1:19" x14ac:dyDescent="0.45">
      <c r="F1364" s="13" t="s">
        <v>20</v>
      </c>
      <c r="H1364" s="35">
        <f t="shared" si="126"/>
        <v>95.929651122666343</v>
      </c>
      <c r="I1364" s="35"/>
      <c r="J1364" s="38">
        <f t="shared" si="123"/>
        <v>191.85930224533269</v>
      </c>
      <c r="K1364" s="14" t="s">
        <v>30</v>
      </c>
      <c r="L1364" s="15">
        <v>43641</v>
      </c>
      <c r="M1364" s="15">
        <v>43642</v>
      </c>
      <c r="N1364" s="16">
        <f t="shared" si="124"/>
        <v>106.65</v>
      </c>
      <c r="O1364" s="16">
        <f t="shared" si="125"/>
        <v>10.766666666666667</v>
      </c>
      <c r="Q1364" s="16">
        <f>J1364/H1364</f>
        <v>2</v>
      </c>
      <c r="R1364" s="16">
        <f>3.1415*(H1364/2)^2*J1364</f>
        <v>1386646.1924475825</v>
      </c>
      <c r="S1364" s="16">
        <f t="shared" si="122"/>
        <v>138.35449811140509</v>
      </c>
    </row>
    <row r="1365" spans="1:19" x14ac:dyDescent="0.45">
      <c r="H1365" s="35"/>
      <c r="I1365" s="35"/>
      <c r="J1365" s="38"/>
      <c r="M1365" s="15"/>
    </row>
    <row r="1366" spans="1:19" x14ac:dyDescent="0.45">
      <c r="A1366" s="12">
        <v>97</v>
      </c>
      <c r="B1366" t="s">
        <v>84</v>
      </c>
      <c r="C1366" s="13">
        <v>2021</v>
      </c>
      <c r="F1366" s="13" t="s">
        <v>20</v>
      </c>
      <c r="H1366" s="35">
        <f>J1366/2</f>
        <v>81.197250677481463</v>
      </c>
      <c r="I1366" s="35"/>
      <c r="J1366" s="38">
        <f t="shared" ref="J1366:J1389" si="127">2*SQRT(82850/(4*PI()))</f>
        <v>162.39450135496293</v>
      </c>
      <c r="K1366" s="14" t="s">
        <v>30</v>
      </c>
      <c r="L1366" s="15">
        <v>43276</v>
      </c>
      <c r="M1366" s="15">
        <v>43277</v>
      </c>
      <c r="N1366" s="16">
        <f t="shared" ref="N1366:N1389" si="128">106+25/60</f>
        <v>106.41666666666667</v>
      </c>
      <c r="O1366" s="16">
        <f t="shared" ref="O1366:O1389" si="129">10+57/60</f>
        <v>10.95</v>
      </c>
      <c r="Q1366" s="16">
        <f>J1366/H1366</f>
        <v>2</v>
      </c>
      <c r="R1366" s="16">
        <f>3.1415*(H1366/2)^2*J1366</f>
        <v>840874.22706901352</v>
      </c>
      <c r="S1366" s="16">
        <f t="shared" si="122"/>
        <v>117.10669989974052</v>
      </c>
    </row>
    <row r="1367" spans="1:19" x14ac:dyDescent="0.45">
      <c r="F1367" s="13" t="s">
        <v>20</v>
      </c>
      <c r="H1367" s="35">
        <f t="shared" ref="H1367:H1389" si="130">J1367/2</f>
        <v>81.197250677481463</v>
      </c>
      <c r="I1367" s="35"/>
      <c r="J1367" s="38">
        <f t="shared" si="127"/>
        <v>162.39450135496293</v>
      </c>
      <c r="K1367" s="14" t="s">
        <v>30</v>
      </c>
      <c r="L1367" s="15">
        <v>43293</v>
      </c>
      <c r="M1367" s="15">
        <v>43294</v>
      </c>
      <c r="N1367" s="16">
        <f t="shared" si="128"/>
        <v>106.41666666666667</v>
      </c>
      <c r="O1367" s="16">
        <f t="shared" si="129"/>
        <v>10.95</v>
      </c>
      <c r="Q1367" s="16">
        <f>J1367/H1367</f>
        <v>2</v>
      </c>
      <c r="R1367" s="16">
        <f>3.1415*(H1367/2)^2*J1367</f>
        <v>840874.22706901352</v>
      </c>
      <c r="S1367" s="16">
        <f t="shared" si="122"/>
        <v>117.10669989974052</v>
      </c>
    </row>
    <row r="1368" spans="1:19" x14ac:dyDescent="0.45">
      <c r="F1368" s="13" t="s">
        <v>20</v>
      </c>
      <c r="H1368" s="35">
        <f t="shared" si="130"/>
        <v>81.197250677481463</v>
      </c>
      <c r="I1368" s="35"/>
      <c r="J1368" s="38">
        <f t="shared" si="127"/>
        <v>162.39450135496293</v>
      </c>
      <c r="K1368" s="14" t="s">
        <v>30</v>
      </c>
      <c r="L1368" s="15">
        <v>43307</v>
      </c>
      <c r="M1368" s="15">
        <v>43308</v>
      </c>
      <c r="N1368" s="16">
        <f t="shared" si="128"/>
        <v>106.41666666666667</v>
      </c>
      <c r="O1368" s="16">
        <f t="shared" si="129"/>
        <v>10.95</v>
      </c>
      <c r="Q1368" s="16">
        <f>J1368/H1368</f>
        <v>2</v>
      </c>
      <c r="R1368" s="16">
        <f>3.1415*(H1368/2)^2*J1368</f>
        <v>840874.22706901352</v>
      </c>
      <c r="S1368" s="16">
        <f t="shared" si="122"/>
        <v>117.10669989974052</v>
      </c>
    </row>
    <row r="1369" spans="1:19" x14ac:dyDescent="0.45">
      <c r="F1369" s="13" t="s">
        <v>20</v>
      </c>
      <c r="H1369" s="35">
        <f t="shared" si="130"/>
        <v>81.197250677481463</v>
      </c>
      <c r="I1369" s="35"/>
      <c r="J1369" s="38">
        <f t="shared" si="127"/>
        <v>162.39450135496293</v>
      </c>
      <c r="K1369" s="14" t="s">
        <v>30</v>
      </c>
      <c r="L1369" s="15">
        <v>43343</v>
      </c>
      <c r="M1369" s="15">
        <v>43344</v>
      </c>
      <c r="N1369" s="16">
        <f t="shared" si="128"/>
        <v>106.41666666666667</v>
      </c>
      <c r="O1369" s="16">
        <f t="shared" si="129"/>
        <v>10.95</v>
      </c>
      <c r="Q1369" s="16">
        <f>J1369/H1369</f>
        <v>2</v>
      </c>
      <c r="R1369" s="16">
        <f>3.1415*(H1369/2)^2*J1369</f>
        <v>840874.22706901352</v>
      </c>
      <c r="S1369" s="16">
        <f t="shared" si="122"/>
        <v>117.10669989974052</v>
      </c>
    </row>
    <row r="1370" spans="1:19" x14ac:dyDescent="0.45">
      <c r="F1370" s="13" t="s">
        <v>20</v>
      </c>
      <c r="H1370" s="35">
        <f t="shared" si="130"/>
        <v>81.197250677481463</v>
      </c>
      <c r="I1370" s="35"/>
      <c r="J1370" s="38">
        <f t="shared" si="127"/>
        <v>162.39450135496293</v>
      </c>
      <c r="K1370" s="14" t="s">
        <v>30</v>
      </c>
      <c r="L1370" s="15">
        <v>43335</v>
      </c>
      <c r="M1370" s="15">
        <v>43336</v>
      </c>
      <c r="N1370" s="16">
        <f t="shared" si="128"/>
        <v>106.41666666666667</v>
      </c>
      <c r="O1370" s="16">
        <f t="shared" si="129"/>
        <v>10.95</v>
      </c>
      <c r="Q1370" s="16">
        <f>J1370/H1370</f>
        <v>2</v>
      </c>
      <c r="R1370" s="16">
        <f>3.1415*(H1370/2)^2*J1370</f>
        <v>840874.22706901352</v>
      </c>
      <c r="S1370" s="16">
        <f t="shared" si="122"/>
        <v>117.10669989974052</v>
      </c>
    </row>
    <row r="1371" spans="1:19" x14ac:dyDescent="0.45">
      <c r="F1371" s="13" t="s">
        <v>20</v>
      </c>
      <c r="H1371" s="35">
        <f t="shared" si="130"/>
        <v>81.197250677481463</v>
      </c>
      <c r="I1371" s="35"/>
      <c r="J1371" s="38">
        <f t="shared" si="127"/>
        <v>162.39450135496293</v>
      </c>
      <c r="K1371" s="14" t="s">
        <v>30</v>
      </c>
      <c r="L1371" s="15">
        <v>43357</v>
      </c>
      <c r="M1371" s="15">
        <v>43358</v>
      </c>
      <c r="N1371" s="16">
        <f t="shared" si="128"/>
        <v>106.41666666666667</v>
      </c>
      <c r="O1371" s="16">
        <f t="shared" si="129"/>
        <v>10.95</v>
      </c>
      <c r="Q1371" s="16">
        <f>J1371/H1371</f>
        <v>2</v>
      </c>
      <c r="R1371" s="16">
        <f>3.1415*(H1371/2)^2*J1371</f>
        <v>840874.22706901352</v>
      </c>
      <c r="S1371" s="16">
        <f t="shared" si="122"/>
        <v>117.10669989974052</v>
      </c>
    </row>
    <row r="1372" spans="1:19" x14ac:dyDescent="0.45">
      <c r="F1372" s="13" t="s">
        <v>20</v>
      </c>
      <c r="H1372" s="35">
        <f t="shared" si="130"/>
        <v>81.197250677481463</v>
      </c>
      <c r="I1372" s="35"/>
      <c r="J1372" s="38">
        <f t="shared" si="127"/>
        <v>162.39450135496293</v>
      </c>
      <c r="K1372" s="14" t="s">
        <v>30</v>
      </c>
      <c r="L1372" s="15">
        <v>43367</v>
      </c>
      <c r="M1372" s="15">
        <v>43368</v>
      </c>
      <c r="N1372" s="16">
        <f t="shared" si="128"/>
        <v>106.41666666666667</v>
      </c>
      <c r="O1372" s="16">
        <f t="shared" si="129"/>
        <v>10.95</v>
      </c>
      <c r="Q1372" s="16">
        <f>J1372/H1372</f>
        <v>2</v>
      </c>
      <c r="R1372" s="16">
        <f>3.1415*(H1372/2)^2*J1372</f>
        <v>840874.22706901352</v>
      </c>
      <c r="S1372" s="16">
        <f t="shared" si="122"/>
        <v>117.10669989974052</v>
      </c>
    </row>
    <row r="1373" spans="1:19" x14ac:dyDescent="0.45">
      <c r="F1373" s="13" t="s">
        <v>20</v>
      </c>
      <c r="H1373" s="35">
        <f t="shared" si="130"/>
        <v>81.197250677481463</v>
      </c>
      <c r="I1373" s="35"/>
      <c r="J1373" s="38">
        <f t="shared" si="127"/>
        <v>162.39450135496293</v>
      </c>
      <c r="K1373" s="14" t="s">
        <v>30</v>
      </c>
      <c r="L1373" s="15">
        <v>43388</v>
      </c>
      <c r="M1373" s="15">
        <v>43389</v>
      </c>
      <c r="N1373" s="16">
        <f t="shared" si="128"/>
        <v>106.41666666666667</v>
      </c>
      <c r="O1373" s="16">
        <f t="shared" si="129"/>
        <v>10.95</v>
      </c>
      <c r="Q1373" s="16">
        <f>J1373/H1373</f>
        <v>2</v>
      </c>
      <c r="R1373" s="16">
        <f>3.1415*(H1373/2)^2*J1373</f>
        <v>840874.22706901352</v>
      </c>
      <c r="S1373" s="16">
        <f t="shared" si="122"/>
        <v>117.10669989974052</v>
      </c>
    </row>
    <row r="1374" spans="1:19" x14ac:dyDescent="0.45">
      <c r="F1374" s="13" t="s">
        <v>20</v>
      </c>
      <c r="H1374" s="35">
        <f t="shared" si="130"/>
        <v>81.197250677481463</v>
      </c>
      <c r="I1374" s="35"/>
      <c r="J1374" s="38">
        <f t="shared" si="127"/>
        <v>162.39450135496293</v>
      </c>
      <c r="K1374" s="14" t="s">
        <v>30</v>
      </c>
      <c r="L1374" s="15">
        <v>43398</v>
      </c>
      <c r="M1374" s="15">
        <v>43399</v>
      </c>
      <c r="N1374" s="16">
        <f t="shared" si="128"/>
        <v>106.41666666666667</v>
      </c>
      <c r="O1374" s="16">
        <f t="shared" si="129"/>
        <v>10.95</v>
      </c>
      <c r="Q1374" s="16">
        <f>J1374/H1374</f>
        <v>2</v>
      </c>
      <c r="R1374" s="16">
        <f>3.1415*(H1374/2)^2*J1374</f>
        <v>840874.22706901352</v>
      </c>
      <c r="S1374" s="16">
        <f t="shared" si="122"/>
        <v>117.10669989974052</v>
      </c>
    </row>
    <row r="1375" spans="1:19" x14ac:dyDescent="0.45">
      <c r="F1375" s="13" t="s">
        <v>20</v>
      </c>
      <c r="H1375" s="35">
        <f t="shared" si="130"/>
        <v>81.197250677481463</v>
      </c>
      <c r="I1375" s="35"/>
      <c r="J1375" s="38">
        <f t="shared" si="127"/>
        <v>162.39450135496293</v>
      </c>
      <c r="K1375" s="14" t="s">
        <v>30</v>
      </c>
      <c r="L1375" s="15">
        <v>43423</v>
      </c>
      <c r="M1375" s="15">
        <v>43424</v>
      </c>
      <c r="N1375" s="16">
        <f t="shared" si="128"/>
        <v>106.41666666666667</v>
      </c>
      <c r="O1375" s="16">
        <f t="shared" si="129"/>
        <v>10.95</v>
      </c>
      <c r="Q1375" s="16">
        <f>J1375/H1375</f>
        <v>2</v>
      </c>
      <c r="R1375" s="16">
        <f>3.1415*(H1375/2)^2*J1375</f>
        <v>840874.22706901352</v>
      </c>
      <c r="S1375" s="16">
        <f t="shared" si="122"/>
        <v>117.10669989974052</v>
      </c>
    </row>
    <row r="1376" spans="1:19" x14ac:dyDescent="0.45">
      <c r="F1376" s="13" t="s">
        <v>20</v>
      </c>
      <c r="H1376" s="35">
        <f t="shared" si="130"/>
        <v>81.197250677481463</v>
      </c>
      <c r="I1376" s="35"/>
      <c r="J1376" s="38">
        <f t="shared" si="127"/>
        <v>162.39450135496293</v>
      </c>
      <c r="K1376" s="14" t="s">
        <v>30</v>
      </c>
      <c r="L1376" s="15">
        <v>43433</v>
      </c>
      <c r="M1376" s="15">
        <v>43434</v>
      </c>
      <c r="N1376" s="16">
        <f t="shared" si="128"/>
        <v>106.41666666666667</v>
      </c>
      <c r="O1376" s="16">
        <f t="shared" si="129"/>
        <v>10.95</v>
      </c>
      <c r="Q1376" s="16">
        <f>J1376/H1376</f>
        <v>2</v>
      </c>
      <c r="R1376" s="16">
        <f>3.1415*(H1376/2)^2*J1376</f>
        <v>840874.22706901352</v>
      </c>
      <c r="S1376" s="16">
        <f t="shared" si="122"/>
        <v>117.10669989974052</v>
      </c>
    </row>
    <row r="1377" spans="1:19" x14ac:dyDescent="0.45">
      <c r="F1377" s="13" t="s">
        <v>20</v>
      </c>
      <c r="H1377" s="35">
        <f t="shared" si="130"/>
        <v>81.197250677481463</v>
      </c>
      <c r="I1377" s="35"/>
      <c r="J1377" s="38">
        <f t="shared" si="127"/>
        <v>162.39450135496293</v>
      </c>
      <c r="K1377" s="14" t="s">
        <v>30</v>
      </c>
      <c r="L1377" s="15">
        <v>43447</v>
      </c>
      <c r="M1377" s="15">
        <v>43448</v>
      </c>
      <c r="N1377" s="16">
        <f t="shared" si="128"/>
        <v>106.41666666666667</v>
      </c>
      <c r="O1377" s="16">
        <f t="shared" si="129"/>
        <v>10.95</v>
      </c>
      <c r="Q1377" s="16">
        <f>J1377/H1377</f>
        <v>2</v>
      </c>
      <c r="R1377" s="16">
        <f>3.1415*(H1377/2)^2*J1377</f>
        <v>840874.22706901352</v>
      </c>
      <c r="S1377" s="16">
        <f t="shared" si="122"/>
        <v>117.10669989974052</v>
      </c>
    </row>
    <row r="1378" spans="1:19" x14ac:dyDescent="0.45">
      <c r="F1378" s="13" t="s">
        <v>20</v>
      </c>
      <c r="H1378" s="35">
        <f t="shared" si="130"/>
        <v>81.197250677481463</v>
      </c>
      <c r="I1378" s="35"/>
      <c r="J1378" s="38">
        <f t="shared" si="127"/>
        <v>162.39450135496293</v>
      </c>
      <c r="K1378" s="14" t="s">
        <v>30</v>
      </c>
      <c r="L1378" s="15">
        <v>43458</v>
      </c>
      <c r="M1378" s="15">
        <v>43459</v>
      </c>
      <c r="N1378" s="16">
        <f t="shared" si="128"/>
        <v>106.41666666666667</v>
      </c>
      <c r="O1378" s="16">
        <f t="shared" si="129"/>
        <v>10.95</v>
      </c>
      <c r="Q1378" s="16">
        <f>J1378/H1378</f>
        <v>2</v>
      </c>
      <c r="R1378" s="16">
        <f>3.1415*(H1378/2)^2*J1378</f>
        <v>840874.22706901352</v>
      </c>
      <c r="S1378" s="16">
        <f t="shared" si="122"/>
        <v>117.10669989974052</v>
      </c>
    </row>
    <row r="1379" spans="1:19" x14ac:dyDescent="0.45">
      <c r="F1379" s="13" t="s">
        <v>20</v>
      </c>
      <c r="H1379" s="35">
        <f t="shared" si="130"/>
        <v>81.197250677481463</v>
      </c>
      <c r="I1379" s="35"/>
      <c r="J1379" s="38">
        <f t="shared" si="127"/>
        <v>162.39450135496293</v>
      </c>
      <c r="K1379" s="14" t="s">
        <v>30</v>
      </c>
      <c r="L1379" s="15">
        <v>43479</v>
      </c>
      <c r="M1379" s="15">
        <v>43480</v>
      </c>
      <c r="N1379" s="16">
        <f t="shared" si="128"/>
        <v>106.41666666666667</v>
      </c>
      <c r="O1379" s="16">
        <f t="shared" si="129"/>
        <v>10.95</v>
      </c>
      <c r="Q1379" s="16">
        <f>J1379/H1379</f>
        <v>2</v>
      </c>
      <c r="R1379" s="16">
        <f>3.1415*(H1379/2)^2*J1379</f>
        <v>840874.22706901352</v>
      </c>
      <c r="S1379" s="16">
        <f t="shared" si="122"/>
        <v>117.10669989974052</v>
      </c>
    </row>
    <row r="1380" spans="1:19" x14ac:dyDescent="0.45">
      <c r="F1380" s="13" t="s">
        <v>20</v>
      </c>
      <c r="H1380" s="35">
        <f t="shared" si="130"/>
        <v>81.197250677481463</v>
      </c>
      <c r="I1380" s="35"/>
      <c r="J1380" s="38">
        <f t="shared" si="127"/>
        <v>162.39450135496293</v>
      </c>
      <c r="K1380" s="14" t="s">
        <v>30</v>
      </c>
      <c r="L1380" s="15">
        <v>43489</v>
      </c>
      <c r="M1380" s="15">
        <v>43490</v>
      </c>
      <c r="N1380" s="16">
        <f t="shared" si="128"/>
        <v>106.41666666666667</v>
      </c>
      <c r="O1380" s="16">
        <f t="shared" si="129"/>
        <v>10.95</v>
      </c>
      <c r="Q1380" s="16">
        <f>J1380/H1380</f>
        <v>2</v>
      </c>
      <c r="R1380" s="16">
        <f>3.1415*(H1380/2)^2*J1380</f>
        <v>840874.22706901352</v>
      </c>
      <c r="S1380" s="16">
        <f t="shared" si="122"/>
        <v>117.10669989974052</v>
      </c>
    </row>
    <row r="1381" spans="1:19" x14ac:dyDescent="0.45">
      <c r="F1381" s="13" t="s">
        <v>20</v>
      </c>
      <c r="H1381" s="35">
        <f t="shared" si="130"/>
        <v>81.197250677481463</v>
      </c>
      <c r="I1381" s="35"/>
      <c r="J1381" s="38">
        <f t="shared" si="127"/>
        <v>162.39450135496293</v>
      </c>
      <c r="K1381" s="14" t="s">
        <v>30</v>
      </c>
      <c r="L1381" s="15">
        <v>43510</v>
      </c>
      <c r="M1381" s="15">
        <v>43511</v>
      </c>
      <c r="N1381" s="16">
        <f t="shared" si="128"/>
        <v>106.41666666666667</v>
      </c>
      <c r="O1381" s="16">
        <f t="shared" si="129"/>
        <v>10.95</v>
      </c>
      <c r="Q1381" s="16">
        <f>J1381/H1381</f>
        <v>2</v>
      </c>
      <c r="R1381" s="16">
        <f>3.1415*(H1381/2)^2*J1381</f>
        <v>840874.22706901352</v>
      </c>
      <c r="S1381" s="16">
        <f t="shared" si="122"/>
        <v>117.10669989974052</v>
      </c>
    </row>
    <row r="1382" spans="1:19" x14ac:dyDescent="0.45">
      <c r="F1382" s="13" t="s">
        <v>20</v>
      </c>
      <c r="H1382" s="35">
        <f t="shared" si="130"/>
        <v>81.197250677481463</v>
      </c>
      <c r="I1382" s="35"/>
      <c r="J1382" s="38">
        <f t="shared" si="127"/>
        <v>162.39450135496293</v>
      </c>
      <c r="K1382" s="14" t="s">
        <v>30</v>
      </c>
      <c r="L1382" s="15">
        <v>43521</v>
      </c>
      <c r="M1382" s="15">
        <v>43522</v>
      </c>
      <c r="N1382" s="16">
        <f t="shared" si="128"/>
        <v>106.41666666666667</v>
      </c>
      <c r="O1382" s="16">
        <f t="shared" si="129"/>
        <v>10.95</v>
      </c>
      <c r="Q1382" s="16">
        <f>J1382/H1382</f>
        <v>2</v>
      </c>
      <c r="R1382" s="16">
        <f>3.1415*(H1382/2)^2*J1382</f>
        <v>840874.22706901352</v>
      </c>
      <c r="S1382" s="16">
        <f t="shared" si="122"/>
        <v>117.10669989974052</v>
      </c>
    </row>
    <row r="1383" spans="1:19" x14ac:dyDescent="0.45">
      <c r="F1383" s="13" t="s">
        <v>20</v>
      </c>
      <c r="H1383" s="35">
        <f t="shared" si="130"/>
        <v>81.197250677481463</v>
      </c>
      <c r="I1383" s="35"/>
      <c r="J1383" s="38">
        <f t="shared" si="127"/>
        <v>162.39450135496293</v>
      </c>
      <c r="K1383" s="14" t="s">
        <v>30</v>
      </c>
      <c r="L1383" s="15">
        <v>43538</v>
      </c>
      <c r="M1383" s="15">
        <v>43539</v>
      </c>
      <c r="N1383" s="16">
        <f t="shared" si="128"/>
        <v>106.41666666666667</v>
      </c>
      <c r="O1383" s="16">
        <f t="shared" si="129"/>
        <v>10.95</v>
      </c>
      <c r="Q1383" s="16">
        <f>J1383/H1383</f>
        <v>2</v>
      </c>
      <c r="R1383" s="16">
        <f>3.1415*(H1383/2)^2*J1383</f>
        <v>840874.22706901352</v>
      </c>
      <c r="S1383" s="16">
        <f t="shared" si="122"/>
        <v>117.10669989974052</v>
      </c>
    </row>
    <row r="1384" spans="1:19" x14ac:dyDescent="0.45">
      <c r="F1384" s="13" t="s">
        <v>20</v>
      </c>
      <c r="H1384" s="35">
        <f t="shared" si="130"/>
        <v>81.197250677481463</v>
      </c>
      <c r="I1384" s="35"/>
      <c r="J1384" s="38">
        <f t="shared" si="127"/>
        <v>162.39450135496293</v>
      </c>
      <c r="K1384" s="14" t="s">
        <v>30</v>
      </c>
      <c r="L1384" s="15">
        <v>43549</v>
      </c>
      <c r="M1384" s="15">
        <v>43550</v>
      </c>
      <c r="N1384" s="16">
        <f t="shared" si="128"/>
        <v>106.41666666666667</v>
      </c>
      <c r="O1384" s="16">
        <f t="shared" si="129"/>
        <v>10.95</v>
      </c>
      <c r="Q1384" s="16">
        <f>J1384/H1384</f>
        <v>2</v>
      </c>
      <c r="R1384" s="16">
        <f>3.1415*(H1384/2)^2*J1384</f>
        <v>840874.22706901352</v>
      </c>
      <c r="S1384" s="16">
        <f t="shared" si="122"/>
        <v>117.10669989974052</v>
      </c>
    </row>
    <row r="1385" spans="1:19" x14ac:dyDescent="0.45">
      <c r="F1385" s="13" t="s">
        <v>20</v>
      </c>
      <c r="H1385" s="35">
        <f t="shared" si="130"/>
        <v>81.197250677481463</v>
      </c>
      <c r="I1385" s="35"/>
      <c r="J1385" s="38">
        <f t="shared" si="127"/>
        <v>162.39450135496293</v>
      </c>
      <c r="K1385" s="14" t="s">
        <v>30</v>
      </c>
      <c r="L1385" s="15">
        <v>43570</v>
      </c>
      <c r="M1385" s="15">
        <v>43571</v>
      </c>
      <c r="N1385" s="16">
        <f t="shared" si="128"/>
        <v>106.41666666666667</v>
      </c>
      <c r="O1385" s="16">
        <f t="shared" si="129"/>
        <v>10.95</v>
      </c>
      <c r="Q1385" s="16">
        <f>J1385/H1385</f>
        <v>2</v>
      </c>
      <c r="R1385" s="16">
        <f>3.1415*(H1385/2)^2*J1385</f>
        <v>840874.22706901352</v>
      </c>
      <c r="S1385" s="16">
        <f t="shared" si="122"/>
        <v>117.10669989974052</v>
      </c>
    </row>
    <row r="1386" spans="1:19" x14ac:dyDescent="0.45">
      <c r="F1386" s="13" t="s">
        <v>20</v>
      </c>
      <c r="H1386" s="35">
        <f t="shared" si="130"/>
        <v>81.197250677481463</v>
      </c>
      <c r="I1386" s="35"/>
      <c r="J1386" s="38">
        <f t="shared" si="127"/>
        <v>162.39450135496293</v>
      </c>
      <c r="K1386" s="14" t="s">
        <v>30</v>
      </c>
      <c r="L1386" s="15">
        <v>43580</v>
      </c>
      <c r="M1386" s="15">
        <v>43581</v>
      </c>
      <c r="N1386" s="16">
        <f t="shared" si="128"/>
        <v>106.41666666666667</v>
      </c>
      <c r="O1386" s="16">
        <f t="shared" si="129"/>
        <v>10.95</v>
      </c>
      <c r="Q1386" s="16">
        <f>J1386/H1386</f>
        <v>2</v>
      </c>
      <c r="R1386" s="16">
        <f>3.1415*(H1386/2)^2*J1386</f>
        <v>840874.22706901352</v>
      </c>
      <c r="S1386" s="16">
        <f t="shared" si="122"/>
        <v>117.10669989974052</v>
      </c>
    </row>
    <row r="1387" spans="1:19" x14ac:dyDescent="0.45">
      <c r="F1387" s="13" t="s">
        <v>20</v>
      </c>
      <c r="H1387" s="35">
        <f t="shared" si="130"/>
        <v>81.197250677481463</v>
      </c>
      <c r="I1387" s="35"/>
      <c r="J1387" s="38">
        <f t="shared" si="127"/>
        <v>162.39450135496293</v>
      </c>
      <c r="K1387" s="14" t="s">
        <v>30</v>
      </c>
      <c r="L1387" s="15">
        <v>43598</v>
      </c>
      <c r="M1387" s="15">
        <v>43599</v>
      </c>
      <c r="N1387" s="16">
        <f t="shared" si="128"/>
        <v>106.41666666666667</v>
      </c>
      <c r="O1387" s="16">
        <f t="shared" si="129"/>
        <v>10.95</v>
      </c>
      <c r="Q1387" s="16">
        <f>J1387/H1387</f>
        <v>2</v>
      </c>
      <c r="R1387" s="16">
        <f>3.1415*(H1387/2)^2*J1387</f>
        <v>840874.22706901352</v>
      </c>
      <c r="S1387" s="16">
        <f t="shared" si="122"/>
        <v>117.10669989974052</v>
      </c>
    </row>
    <row r="1388" spans="1:19" x14ac:dyDescent="0.45">
      <c r="F1388" s="13" t="s">
        <v>20</v>
      </c>
      <c r="H1388" s="35">
        <f t="shared" si="130"/>
        <v>81.197250677481463</v>
      </c>
      <c r="I1388" s="35"/>
      <c r="J1388" s="38">
        <f t="shared" si="127"/>
        <v>162.39450135496293</v>
      </c>
      <c r="K1388" s="14" t="s">
        <v>30</v>
      </c>
      <c r="L1388" s="15">
        <v>43609</v>
      </c>
      <c r="M1388" s="15">
        <v>43610</v>
      </c>
      <c r="N1388" s="16">
        <f t="shared" si="128"/>
        <v>106.41666666666667</v>
      </c>
      <c r="O1388" s="16">
        <f t="shared" si="129"/>
        <v>10.95</v>
      </c>
      <c r="Q1388" s="16">
        <f>J1388/H1388</f>
        <v>2</v>
      </c>
      <c r="R1388" s="16">
        <f>3.1415*(H1388/2)^2*J1388</f>
        <v>840874.22706901352</v>
      </c>
      <c r="S1388" s="16">
        <f t="shared" si="122"/>
        <v>117.10669989974052</v>
      </c>
    </row>
    <row r="1389" spans="1:19" x14ac:dyDescent="0.45">
      <c r="F1389" s="13" t="s">
        <v>20</v>
      </c>
      <c r="H1389" s="35">
        <f t="shared" si="130"/>
        <v>81.197250677481463</v>
      </c>
      <c r="I1389" s="35"/>
      <c r="J1389" s="38">
        <f t="shared" si="127"/>
        <v>162.39450135496293</v>
      </c>
      <c r="K1389" s="14" t="s">
        <v>30</v>
      </c>
      <c r="L1389" s="15">
        <v>43630</v>
      </c>
      <c r="M1389" s="15">
        <v>43631</v>
      </c>
      <c r="N1389" s="16">
        <f t="shared" si="128"/>
        <v>106.41666666666667</v>
      </c>
      <c r="O1389" s="16">
        <f t="shared" si="129"/>
        <v>10.95</v>
      </c>
      <c r="Q1389" s="16">
        <f>J1389/H1389</f>
        <v>2</v>
      </c>
      <c r="R1389" s="16">
        <f>3.1415*(H1389/2)^2*J1389</f>
        <v>840874.22706901352</v>
      </c>
      <c r="S1389" s="16">
        <f t="shared" si="122"/>
        <v>117.10669989974052</v>
      </c>
    </row>
    <row r="1390" spans="1:19" x14ac:dyDescent="0.45">
      <c r="H1390" s="35"/>
      <c r="I1390" s="35"/>
      <c r="J1390" s="38"/>
      <c r="M1390" s="15"/>
    </row>
    <row r="1391" spans="1:19" x14ac:dyDescent="0.45">
      <c r="A1391" s="12">
        <v>98</v>
      </c>
      <c r="B1391" s="30" t="s">
        <v>87</v>
      </c>
      <c r="C1391" s="31">
        <v>2021</v>
      </c>
      <c r="G1391" s="13" t="s">
        <v>20</v>
      </c>
      <c r="H1391" s="14">
        <v>20</v>
      </c>
      <c r="J1391" s="6">
        <v>675</v>
      </c>
      <c r="K1391" s="14" t="s">
        <v>22</v>
      </c>
      <c r="L1391" s="15">
        <v>43215</v>
      </c>
      <c r="M1391" s="15">
        <v>43216</v>
      </c>
      <c r="N1391" s="16">
        <v>-3.2441</v>
      </c>
      <c r="O1391" s="16">
        <v>40.280799999999999</v>
      </c>
      <c r="P1391">
        <v>943</v>
      </c>
      <c r="Q1391" s="16">
        <f>J1391/H1391</f>
        <v>33.75</v>
      </c>
      <c r="R1391" s="16">
        <f>3.1415*(H1391/2)^2*J1391</f>
        <v>212051.25000000003</v>
      </c>
      <c r="S1391" s="16">
        <f t="shared" ref="S1391:S1453" si="131">2 * (R1391*3/(4*3.1415))^(1/3)</f>
        <v>73.986362229914107</v>
      </c>
    </row>
    <row r="1392" spans="1:19" x14ac:dyDescent="0.45">
      <c r="G1392" s="13" t="s">
        <v>20</v>
      </c>
      <c r="H1392" s="14">
        <v>20</v>
      </c>
      <c r="J1392" s="6">
        <v>675</v>
      </c>
      <c r="K1392" s="14" t="s">
        <v>22</v>
      </c>
      <c r="L1392" s="15">
        <v>43608</v>
      </c>
      <c r="M1392" s="15">
        <v>43609</v>
      </c>
      <c r="N1392" s="16">
        <v>-4.0259999999999998</v>
      </c>
      <c r="O1392" s="16">
        <v>41.133600000000001</v>
      </c>
      <c r="P1392">
        <v>2356</v>
      </c>
      <c r="Q1392" s="16">
        <f>J1392/H1392</f>
        <v>33.75</v>
      </c>
      <c r="R1392" s="16">
        <f>3.1415*(H1392/2)^2*J1392</f>
        <v>212051.25000000003</v>
      </c>
      <c r="S1392" s="16">
        <f t="shared" si="131"/>
        <v>73.986362229914107</v>
      </c>
    </row>
    <row r="1393" spans="1:19" x14ac:dyDescent="0.45">
      <c r="G1393" s="13" t="s">
        <v>20</v>
      </c>
      <c r="H1393" s="14">
        <v>20</v>
      </c>
      <c r="J1393" s="6">
        <v>675</v>
      </c>
      <c r="K1393" s="14" t="s">
        <v>22</v>
      </c>
      <c r="L1393" s="15">
        <v>43633</v>
      </c>
      <c r="M1393" s="15">
        <v>43634</v>
      </c>
      <c r="N1393" s="16">
        <v>-3.1899000000000002</v>
      </c>
      <c r="O1393" s="16">
        <v>40.623399999999997</v>
      </c>
      <c r="P1393">
        <v>2435</v>
      </c>
      <c r="Q1393" s="16">
        <f>J1393/H1393</f>
        <v>33.75</v>
      </c>
      <c r="R1393" s="16">
        <f>3.1415*(H1393/2)^2*J1393</f>
        <v>212051.25000000003</v>
      </c>
      <c r="S1393" s="16">
        <f t="shared" si="131"/>
        <v>73.986362229914107</v>
      </c>
    </row>
    <row r="1394" spans="1:19" x14ac:dyDescent="0.45">
      <c r="B1394" s="25"/>
      <c r="C1394" s="19"/>
      <c r="G1394" s="13" t="s">
        <v>20</v>
      </c>
      <c r="H1394" s="14">
        <v>20</v>
      </c>
      <c r="J1394" s="6">
        <v>675</v>
      </c>
      <c r="K1394" s="14" t="s">
        <v>22</v>
      </c>
      <c r="L1394" s="15">
        <v>43633</v>
      </c>
      <c r="M1394" s="15">
        <v>43634</v>
      </c>
      <c r="N1394" s="16">
        <v>-3.6848999999999998</v>
      </c>
      <c r="O1394" s="16">
        <v>40.468000000000004</v>
      </c>
      <c r="P1394">
        <v>2549</v>
      </c>
      <c r="Q1394" s="16">
        <f>J1394/H1394</f>
        <v>33.75</v>
      </c>
      <c r="R1394" s="16">
        <f>3.1415*(H1394/2)^2*J1394</f>
        <v>212051.25000000003</v>
      </c>
      <c r="S1394" s="16">
        <f t="shared" si="131"/>
        <v>73.986362229914107</v>
      </c>
    </row>
    <row r="1395" spans="1:19" x14ac:dyDescent="0.45">
      <c r="B1395" s="25"/>
      <c r="C1395" s="19"/>
      <c r="M1395" s="15"/>
    </row>
    <row r="1396" spans="1:19" x14ac:dyDescent="0.45">
      <c r="A1396" s="12">
        <v>99</v>
      </c>
      <c r="B1396" s="25" t="s">
        <v>87</v>
      </c>
      <c r="C1396" s="19">
        <v>2021</v>
      </c>
      <c r="G1396" s="13" t="s">
        <v>20</v>
      </c>
      <c r="H1396" s="14">
        <v>72</v>
      </c>
      <c r="J1396" s="6">
        <v>142</v>
      </c>
      <c r="K1396" s="14" t="s">
        <v>30</v>
      </c>
      <c r="L1396" s="15">
        <v>43215</v>
      </c>
      <c r="M1396" s="15">
        <v>43216</v>
      </c>
      <c r="N1396" s="16">
        <v>-3.2441</v>
      </c>
      <c r="O1396" s="16">
        <v>40.280799999999999</v>
      </c>
      <c r="P1396">
        <v>943</v>
      </c>
      <c r="Q1396" s="16">
        <f>J1396/H1396</f>
        <v>1.9722222222222223</v>
      </c>
      <c r="R1396" s="16">
        <f>3.1415*(H1396/2)^2*J1396</f>
        <v>578136.52800000005</v>
      </c>
      <c r="S1396" s="16">
        <f t="shared" si="131"/>
        <v>103.35897617736801</v>
      </c>
    </row>
    <row r="1397" spans="1:19" x14ac:dyDescent="0.45">
      <c r="B1397" s="25"/>
      <c r="C1397" s="19"/>
      <c r="G1397" s="13" t="s">
        <v>20</v>
      </c>
      <c r="H1397" s="14">
        <v>72</v>
      </c>
      <c r="J1397" s="6">
        <v>142</v>
      </c>
      <c r="K1397" s="14" t="s">
        <v>30</v>
      </c>
      <c r="L1397" s="15">
        <v>43608</v>
      </c>
      <c r="M1397" s="15">
        <v>43609</v>
      </c>
      <c r="N1397" s="16">
        <v>-4.0259999999999998</v>
      </c>
      <c r="O1397" s="16">
        <v>41.133600000000001</v>
      </c>
      <c r="P1397">
        <v>2356</v>
      </c>
      <c r="Q1397" s="16">
        <f>J1397/H1397</f>
        <v>1.9722222222222223</v>
      </c>
      <c r="R1397" s="16">
        <f>3.1415*(H1397/2)^2*J1397</f>
        <v>578136.52800000005</v>
      </c>
      <c r="S1397" s="16">
        <f t="shared" si="131"/>
        <v>103.35897617736801</v>
      </c>
    </row>
    <row r="1398" spans="1:19" x14ac:dyDescent="0.45">
      <c r="B1398" s="25"/>
      <c r="C1398" s="19"/>
      <c r="G1398" s="13" t="s">
        <v>20</v>
      </c>
      <c r="H1398" s="14">
        <v>72</v>
      </c>
      <c r="J1398" s="6">
        <v>142</v>
      </c>
      <c r="K1398" s="14" t="s">
        <v>30</v>
      </c>
      <c r="L1398" s="15">
        <v>43633</v>
      </c>
      <c r="M1398" s="15">
        <v>43634</v>
      </c>
      <c r="N1398" s="16">
        <v>-3.1899000000000002</v>
      </c>
      <c r="O1398" s="16">
        <v>40.623399999999997</v>
      </c>
      <c r="P1398">
        <v>2435</v>
      </c>
      <c r="Q1398" s="16">
        <f>J1398/H1398</f>
        <v>1.9722222222222223</v>
      </c>
      <c r="R1398" s="16">
        <f>3.1415*(H1398/2)^2*J1398</f>
        <v>578136.52800000005</v>
      </c>
      <c r="S1398" s="16">
        <f t="shared" si="131"/>
        <v>103.35897617736801</v>
      </c>
    </row>
    <row r="1399" spans="1:19" x14ac:dyDescent="0.45">
      <c r="B1399" s="25"/>
      <c r="C1399" s="19"/>
      <c r="G1399" s="13" t="s">
        <v>20</v>
      </c>
      <c r="H1399" s="14">
        <v>72</v>
      </c>
      <c r="J1399" s="6">
        <v>142</v>
      </c>
      <c r="K1399" s="14" t="s">
        <v>30</v>
      </c>
      <c r="L1399" s="15">
        <v>43633</v>
      </c>
      <c r="M1399" s="15">
        <v>43634</v>
      </c>
      <c r="N1399" s="16">
        <v>-3.6848999999999998</v>
      </c>
      <c r="O1399" s="16">
        <v>40.468000000000004</v>
      </c>
      <c r="P1399">
        <v>2549</v>
      </c>
      <c r="Q1399" s="16">
        <f>J1399/H1399</f>
        <v>1.9722222222222223</v>
      </c>
      <c r="R1399" s="16">
        <f>3.1415*(H1399/2)^2*J1399</f>
        <v>578136.52800000005</v>
      </c>
      <c r="S1399" s="16">
        <f t="shared" si="131"/>
        <v>103.35897617736801</v>
      </c>
    </row>
    <row r="1400" spans="1:19" x14ac:dyDescent="0.45">
      <c r="B1400" s="25"/>
      <c r="C1400" s="19"/>
      <c r="M1400" s="15"/>
    </row>
    <row r="1401" spans="1:19" ht="28.5" x14ac:dyDescent="0.45">
      <c r="A1401" s="12">
        <v>100</v>
      </c>
      <c r="B1401" s="25" t="s">
        <v>87</v>
      </c>
      <c r="C1401" s="19">
        <v>2021</v>
      </c>
      <c r="G1401" s="13" t="s">
        <v>20</v>
      </c>
      <c r="H1401" s="14">
        <f>J1401/2</f>
        <v>6.1237243569579451</v>
      </c>
      <c r="I1401" s="14" t="s">
        <v>88</v>
      </c>
      <c r="J1401" s="6">
        <f>SQRT(5*30)</f>
        <v>12.24744871391589</v>
      </c>
      <c r="K1401" s="6" t="s">
        <v>30</v>
      </c>
      <c r="L1401" s="15">
        <v>43647</v>
      </c>
      <c r="M1401" s="15">
        <v>43708</v>
      </c>
      <c r="N1401" s="16">
        <f>120+40/60</f>
        <v>120.66666666666667</v>
      </c>
      <c r="O1401" s="16">
        <f>27+56/60</f>
        <v>27.933333333333334</v>
      </c>
      <c r="Q1401" s="16">
        <f>J1401/H1401</f>
        <v>2</v>
      </c>
      <c r="R1401" s="16">
        <f>3.1415*(H1401/2)^2*J1401</f>
        <v>360.7065012634385</v>
      </c>
      <c r="S1401" s="16">
        <f>2 * (R1401*3/(4*3.1415))^(1/3)</f>
        <v>8.8319388225036075</v>
      </c>
    </row>
    <row r="1402" spans="1:19" x14ac:dyDescent="0.45">
      <c r="B1402" s="25"/>
      <c r="C1402" s="19"/>
      <c r="G1402" s="13" t="s">
        <v>20</v>
      </c>
      <c r="H1402" s="14">
        <f t="shared" ref="H1402:H1403" si="132">J1402/2</f>
        <v>6.1237243569579451</v>
      </c>
      <c r="J1402" s="6">
        <f t="shared" ref="J1402:J1403" si="133">SQRT(5*30)</f>
        <v>12.24744871391589</v>
      </c>
      <c r="K1402" s="6" t="s">
        <v>30</v>
      </c>
      <c r="L1402" s="15">
        <v>43647</v>
      </c>
      <c r="M1402" s="15">
        <v>43708</v>
      </c>
      <c r="N1402" s="16">
        <f>120+42.5/60</f>
        <v>120.70833333333333</v>
      </c>
      <c r="O1402" s="16">
        <f>27+57/60</f>
        <v>27.95</v>
      </c>
      <c r="Q1402" s="16">
        <f>J1402/H1402</f>
        <v>2</v>
      </c>
      <c r="R1402" s="16">
        <f>3.1415*(H1402/2)^2*J1402</f>
        <v>360.7065012634385</v>
      </c>
      <c r="S1402" s="16">
        <f t="shared" ref="S1402:S1403" si="134">2 * (R1402*3/(4*3.1415))^(1/3)</f>
        <v>8.8319388225036075</v>
      </c>
    </row>
    <row r="1403" spans="1:19" x14ac:dyDescent="0.45">
      <c r="B1403" s="25"/>
      <c r="C1403" s="19"/>
      <c r="G1403" s="13" t="s">
        <v>20</v>
      </c>
      <c r="H1403" s="14">
        <f t="shared" si="132"/>
        <v>6.1237243569579451</v>
      </c>
      <c r="J1403" s="6">
        <f t="shared" si="133"/>
        <v>12.24744871391589</v>
      </c>
      <c r="K1403" s="6" t="s">
        <v>30</v>
      </c>
      <c r="L1403" s="15">
        <v>43647</v>
      </c>
      <c r="M1403" s="15">
        <v>43708</v>
      </c>
      <c r="N1403" s="16">
        <f>120+44/60</f>
        <v>120.73333333333333</v>
      </c>
      <c r="O1403" s="16">
        <f>27+55/60</f>
        <v>27.916666666666668</v>
      </c>
      <c r="Q1403" s="16">
        <f>J1403/H1403</f>
        <v>2</v>
      </c>
      <c r="R1403" s="16">
        <f>3.1415*(H1403/2)^2*J1403</f>
        <v>360.7065012634385</v>
      </c>
      <c r="S1403" s="16">
        <f t="shared" si="134"/>
        <v>8.8319388225036075</v>
      </c>
    </row>
    <row r="1404" spans="1:19" x14ac:dyDescent="0.45">
      <c r="B1404" s="25"/>
      <c r="C1404" s="19"/>
      <c r="K1404" s="6"/>
      <c r="M1404" s="15"/>
    </row>
    <row r="1405" spans="1:19" ht="28.5" x14ac:dyDescent="0.45">
      <c r="A1405" s="12">
        <v>101</v>
      </c>
      <c r="B1405" s="25" t="s">
        <v>87</v>
      </c>
      <c r="C1405" s="19">
        <v>2021</v>
      </c>
      <c r="G1405" s="13" t="s">
        <v>20</v>
      </c>
      <c r="H1405" s="14">
        <f>J1405/40</f>
        <v>1.3693063937629153</v>
      </c>
      <c r="I1405" s="14" t="s">
        <v>89</v>
      </c>
      <c r="J1405" s="6">
        <f>SQRT(30*100)</f>
        <v>54.772255750516614</v>
      </c>
      <c r="K1405" s="6" t="s">
        <v>22</v>
      </c>
      <c r="L1405" s="15">
        <v>43647</v>
      </c>
      <c r="M1405" s="15">
        <v>43708</v>
      </c>
      <c r="N1405" s="16">
        <f>120+40/60</f>
        <v>120.66666666666667</v>
      </c>
      <c r="O1405" s="16">
        <f>27+56/60</f>
        <v>27.933333333333334</v>
      </c>
      <c r="Q1405" s="16">
        <f>J1405/H1405</f>
        <v>40</v>
      </c>
      <c r="R1405" s="16">
        <f>3.1415*(H1405/2)^2*J1405</f>
        <v>80.656425675116225</v>
      </c>
      <c r="S1405" s="16">
        <f t="shared" si="131"/>
        <v>5.3606532917880676</v>
      </c>
    </row>
    <row r="1406" spans="1:19" x14ac:dyDescent="0.45">
      <c r="G1406" s="13" t="s">
        <v>20</v>
      </c>
      <c r="H1406" s="14">
        <f t="shared" ref="H1406:H1407" si="135">J1406/40</f>
        <v>1.3693063937629153</v>
      </c>
      <c r="J1406" s="6">
        <f t="shared" ref="J1406:J1407" si="136">SQRT(30*100)</f>
        <v>54.772255750516614</v>
      </c>
      <c r="K1406" s="6" t="s">
        <v>22</v>
      </c>
      <c r="L1406" s="15">
        <v>43647</v>
      </c>
      <c r="M1406" s="15">
        <v>43708</v>
      </c>
      <c r="N1406" s="16">
        <f>120+42.5/60</f>
        <v>120.70833333333333</v>
      </c>
      <c r="O1406" s="16">
        <f>27+57/60</f>
        <v>27.95</v>
      </c>
      <c r="Q1406" s="16">
        <f>J1406/H1406</f>
        <v>40</v>
      </c>
      <c r="R1406" s="16">
        <f>3.1415*(H1406/2)^2*J1406</f>
        <v>80.656425675116225</v>
      </c>
      <c r="S1406" s="16">
        <f t="shared" si="131"/>
        <v>5.3606532917880676</v>
      </c>
    </row>
    <row r="1407" spans="1:19" x14ac:dyDescent="0.45">
      <c r="G1407" s="13" t="s">
        <v>20</v>
      </c>
      <c r="H1407" s="14">
        <f t="shared" si="135"/>
        <v>1.3693063937629153</v>
      </c>
      <c r="J1407" s="6">
        <f t="shared" si="136"/>
        <v>54.772255750516614</v>
      </c>
      <c r="K1407" s="6" t="s">
        <v>22</v>
      </c>
      <c r="L1407" s="15">
        <v>43647</v>
      </c>
      <c r="M1407" s="15">
        <v>43708</v>
      </c>
      <c r="N1407" s="16">
        <f>120+44/60</f>
        <v>120.73333333333333</v>
      </c>
      <c r="O1407" s="16">
        <f>27+55/60</f>
        <v>27.916666666666668</v>
      </c>
      <c r="Q1407" s="16">
        <f>J1407/H1407</f>
        <v>40</v>
      </c>
      <c r="R1407" s="16">
        <f>3.1415*(H1407/2)^2*J1407</f>
        <v>80.656425675116225</v>
      </c>
      <c r="S1407" s="16">
        <f t="shared" si="131"/>
        <v>5.3606532917880676</v>
      </c>
    </row>
    <row r="1408" spans="1:19" x14ac:dyDescent="0.45">
      <c r="K1408" s="6"/>
      <c r="M1408" s="15"/>
    </row>
    <row r="1409" spans="1:19" ht="42.75" x14ac:dyDescent="0.45">
      <c r="A1409" s="12">
        <v>102</v>
      </c>
      <c r="B1409" s="30" t="s">
        <v>90</v>
      </c>
      <c r="C1409" s="31">
        <v>2021</v>
      </c>
      <c r="G1409" s="13" t="s">
        <v>20</v>
      </c>
      <c r="H1409" s="45">
        <f>J1409/2</f>
        <v>8.5</v>
      </c>
      <c r="I1409" s="14" t="s">
        <v>91</v>
      </c>
      <c r="J1409" s="46" t="s">
        <v>92</v>
      </c>
      <c r="K1409" s="6" t="s">
        <v>30</v>
      </c>
      <c r="L1409" s="15">
        <v>43678</v>
      </c>
      <c r="M1409" s="47">
        <v>43738</v>
      </c>
      <c r="N1409" s="16">
        <f>116+25/60</f>
        <v>116.41666666666667</v>
      </c>
      <c r="O1409" s="16">
        <f>40</f>
        <v>40</v>
      </c>
      <c r="Q1409" s="16">
        <f>J1409/H1409</f>
        <v>2</v>
      </c>
      <c r="R1409" s="16">
        <f>3.1415*(H1409/2)^2*J1409</f>
        <v>964.63684375000003</v>
      </c>
      <c r="S1409" s="16">
        <f t="shared" si="131"/>
        <v>12.259121347612972</v>
      </c>
    </row>
    <row r="1410" spans="1:19" x14ac:dyDescent="0.45">
      <c r="G1410" s="13" t="s">
        <v>20</v>
      </c>
      <c r="H1410" s="45">
        <f t="shared" ref="H1410:H1413" si="137">J1410/2</f>
        <v>8.5</v>
      </c>
      <c r="J1410" s="46" t="s">
        <v>92</v>
      </c>
      <c r="K1410" s="6" t="s">
        <v>30</v>
      </c>
      <c r="L1410" s="15">
        <v>43678</v>
      </c>
      <c r="M1410" s="47">
        <v>43738</v>
      </c>
      <c r="N1410" s="16">
        <f>117+15/60</f>
        <v>117.25</v>
      </c>
      <c r="O1410" s="16">
        <f>39+6/60</f>
        <v>39.1</v>
      </c>
      <c r="Q1410" s="16">
        <f>J1410/H1410</f>
        <v>2</v>
      </c>
      <c r="R1410" s="16">
        <f>3.1415*(H1410/2)^2*J1410</f>
        <v>964.63684375000003</v>
      </c>
      <c r="S1410" s="16">
        <f t="shared" si="131"/>
        <v>12.259121347612972</v>
      </c>
    </row>
    <row r="1411" spans="1:19" x14ac:dyDescent="0.45">
      <c r="G1411" s="13" t="s">
        <v>20</v>
      </c>
      <c r="H1411" s="45">
        <f t="shared" si="137"/>
        <v>8.5</v>
      </c>
      <c r="J1411" s="46" t="s">
        <v>92</v>
      </c>
      <c r="K1411" s="6" t="s">
        <v>30</v>
      </c>
      <c r="L1411" s="15">
        <v>43678</v>
      </c>
      <c r="M1411" s="47">
        <v>43738</v>
      </c>
      <c r="N1411" s="16">
        <f>121+20/60</f>
        <v>121.33333333333333</v>
      </c>
      <c r="O1411" s="16">
        <f>31+10/60</f>
        <v>31.166666666666668</v>
      </c>
      <c r="Q1411" s="16">
        <f>J1411/H1411</f>
        <v>2</v>
      </c>
      <c r="R1411" s="16">
        <f>3.1415*(H1411/2)^2*J1411</f>
        <v>964.63684375000003</v>
      </c>
      <c r="S1411" s="16">
        <f t="shared" si="131"/>
        <v>12.259121347612972</v>
      </c>
    </row>
    <row r="1412" spans="1:19" x14ac:dyDescent="0.45">
      <c r="G1412" s="13" t="s">
        <v>20</v>
      </c>
      <c r="H1412" s="45">
        <f t="shared" si="137"/>
        <v>8.5</v>
      </c>
      <c r="J1412" s="46" t="s">
        <v>92</v>
      </c>
      <c r="K1412" s="6" t="s">
        <v>30</v>
      </c>
      <c r="L1412" s="15">
        <v>43678</v>
      </c>
      <c r="M1412" s="47">
        <v>43738</v>
      </c>
      <c r="N1412" s="16">
        <f>120+10/60</f>
        <v>120.16666666666667</v>
      </c>
      <c r="O1412" s="16">
        <f>30+15/60</f>
        <v>30.25</v>
      </c>
      <c r="Q1412" s="16">
        <f>J1412/H1412</f>
        <v>2</v>
      </c>
      <c r="R1412" s="16">
        <f>3.1415*(H1412/2)^2*J1412</f>
        <v>964.63684375000003</v>
      </c>
      <c r="S1412" s="16">
        <f t="shared" si="131"/>
        <v>12.259121347612972</v>
      </c>
    </row>
    <row r="1413" spans="1:19" x14ac:dyDescent="0.45">
      <c r="G1413" s="13" t="s">
        <v>20</v>
      </c>
      <c r="H1413" s="45">
        <f t="shared" si="137"/>
        <v>8.5</v>
      </c>
      <c r="J1413" s="46" t="s">
        <v>92</v>
      </c>
      <c r="K1413" s="6" t="s">
        <v>30</v>
      </c>
      <c r="L1413" s="15">
        <v>43678</v>
      </c>
      <c r="M1413" s="47">
        <v>43738</v>
      </c>
      <c r="N1413" s="16">
        <f>118+50/60</f>
        <v>118.83333333333333</v>
      </c>
      <c r="O1413" s="16">
        <f>32+4/60</f>
        <v>32.06666666666667</v>
      </c>
      <c r="Q1413" s="16">
        <f>J1413/H1413</f>
        <v>2</v>
      </c>
      <c r="R1413" s="16">
        <f>3.1415*(H1413/2)^2*J1413</f>
        <v>964.63684375000003</v>
      </c>
      <c r="S1413" s="16">
        <f t="shared" si="131"/>
        <v>12.259121347612972</v>
      </c>
    </row>
    <row r="1414" spans="1:19" x14ac:dyDescent="0.45">
      <c r="H1414" s="45"/>
      <c r="J1414" s="46"/>
      <c r="K1414" s="6"/>
      <c r="M1414" s="47"/>
    </row>
    <row r="1415" spans="1:19" ht="42.75" x14ac:dyDescent="0.45">
      <c r="A1415" s="12">
        <v>103</v>
      </c>
      <c r="B1415" s="30" t="s">
        <v>63</v>
      </c>
      <c r="C1415" s="31">
        <v>2023</v>
      </c>
      <c r="G1415" s="13" t="s">
        <v>20</v>
      </c>
      <c r="H1415" s="35">
        <f>J1415/40</f>
        <v>2.5</v>
      </c>
      <c r="I1415" s="41" t="s">
        <v>93</v>
      </c>
      <c r="J1415" s="38">
        <f>SQRT(10*1000)</f>
        <v>100</v>
      </c>
      <c r="K1415" s="38" t="s">
        <v>22</v>
      </c>
      <c r="L1415" s="15">
        <v>43705</v>
      </c>
      <c r="M1415" s="15">
        <v>43706</v>
      </c>
      <c r="N1415" s="16">
        <f>(48+42/60)</f>
        <v>48.7</v>
      </c>
      <c r="O1415" s="16">
        <f>31+17/30</f>
        <v>31.566666666666666</v>
      </c>
      <c r="Q1415" s="16">
        <f>J1415/H1415</f>
        <v>40</v>
      </c>
      <c r="R1415" s="16">
        <f>3.1415*(H1415/2)^2*J1415</f>
        <v>490.85937500000006</v>
      </c>
      <c r="S1415" s="16">
        <f t="shared" si="131"/>
        <v>9.7871691029221601</v>
      </c>
    </row>
    <row r="1416" spans="1:19" x14ac:dyDescent="0.45">
      <c r="G1416" s="13" t="s">
        <v>20</v>
      </c>
      <c r="H1416" s="35">
        <f t="shared" ref="H1416:H1439" si="138">J1416/40</f>
        <v>2.5</v>
      </c>
      <c r="I1416" s="35"/>
      <c r="J1416" s="38">
        <f t="shared" ref="J1416:J1439" si="139">SQRT(10*1000)</f>
        <v>100</v>
      </c>
      <c r="K1416" s="38" t="s">
        <v>22</v>
      </c>
      <c r="L1416" s="15">
        <v>43712</v>
      </c>
      <c r="M1416" s="15">
        <v>43713</v>
      </c>
      <c r="N1416" s="16">
        <f t="shared" ref="N1416:N1425" si="140">(48+42/60)</f>
        <v>48.7</v>
      </c>
      <c r="O1416" s="16">
        <f t="shared" ref="O1416:O1425" si="141">31+17/30</f>
        <v>31.566666666666666</v>
      </c>
      <c r="Q1416" s="16">
        <f>J1416/H1416</f>
        <v>40</v>
      </c>
      <c r="R1416" s="16">
        <f>3.1415*(H1416/2)^2*J1416</f>
        <v>490.85937500000006</v>
      </c>
      <c r="S1416" s="16">
        <f t="shared" si="131"/>
        <v>9.7871691029221601</v>
      </c>
    </row>
    <row r="1417" spans="1:19" x14ac:dyDescent="0.45">
      <c r="G1417" s="13" t="s">
        <v>20</v>
      </c>
      <c r="H1417" s="35">
        <f t="shared" si="138"/>
        <v>2.5</v>
      </c>
      <c r="I1417" s="35"/>
      <c r="J1417" s="38">
        <f t="shared" si="139"/>
        <v>100</v>
      </c>
      <c r="K1417" s="38" t="s">
        <v>22</v>
      </c>
      <c r="L1417" s="15">
        <v>43723</v>
      </c>
      <c r="M1417" s="15">
        <v>43724</v>
      </c>
      <c r="N1417" s="16">
        <f t="shared" si="140"/>
        <v>48.7</v>
      </c>
      <c r="O1417" s="16">
        <f t="shared" si="141"/>
        <v>31.566666666666666</v>
      </c>
      <c r="Q1417" s="16">
        <f>J1417/H1417</f>
        <v>40</v>
      </c>
      <c r="R1417" s="16">
        <f>3.1415*(H1417/2)^2*J1417</f>
        <v>490.85937500000006</v>
      </c>
      <c r="S1417" s="16">
        <f t="shared" si="131"/>
        <v>9.7871691029221601</v>
      </c>
    </row>
    <row r="1418" spans="1:19" x14ac:dyDescent="0.45">
      <c r="G1418" s="13" t="s">
        <v>20</v>
      </c>
      <c r="H1418" s="35">
        <f t="shared" si="138"/>
        <v>2.5</v>
      </c>
      <c r="I1418" s="35"/>
      <c r="J1418" s="38">
        <f t="shared" si="139"/>
        <v>100</v>
      </c>
      <c r="K1418" s="38" t="s">
        <v>22</v>
      </c>
      <c r="L1418" s="15">
        <v>43730</v>
      </c>
      <c r="M1418" s="15">
        <v>43731</v>
      </c>
      <c r="N1418" s="16">
        <f t="shared" si="140"/>
        <v>48.7</v>
      </c>
      <c r="O1418" s="16">
        <f t="shared" si="141"/>
        <v>31.566666666666666</v>
      </c>
      <c r="Q1418" s="16">
        <f>J1418/H1418</f>
        <v>40</v>
      </c>
      <c r="R1418" s="16">
        <f>3.1415*(H1418/2)^2*J1418</f>
        <v>490.85937500000006</v>
      </c>
      <c r="S1418" s="16">
        <f t="shared" si="131"/>
        <v>9.7871691029221601</v>
      </c>
    </row>
    <row r="1419" spans="1:19" x14ac:dyDescent="0.45">
      <c r="G1419" s="13" t="s">
        <v>20</v>
      </c>
      <c r="H1419" s="35">
        <f t="shared" si="138"/>
        <v>2.5</v>
      </c>
      <c r="I1419" s="35"/>
      <c r="J1419" s="38">
        <f t="shared" si="139"/>
        <v>100</v>
      </c>
      <c r="K1419" s="38" t="s">
        <v>22</v>
      </c>
      <c r="L1419" s="15">
        <v>43737</v>
      </c>
      <c r="M1419" s="15">
        <v>43738</v>
      </c>
      <c r="N1419" s="16">
        <f t="shared" si="140"/>
        <v>48.7</v>
      </c>
      <c r="O1419" s="16">
        <f t="shared" si="141"/>
        <v>31.566666666666666</v>
      </c>
      <c r="Q1419" s="16">
        <f>J1419/H1419</f>
        <v>40</v>
      </c>
      <c r="R1419" s="16">
        <f>3.1415*(H1419/2)^2*J1419</f>
        <v>490.85937500000006</v>
      </c>
      <c r="S1419" s="16">
        <f t="shared" si="131"/>
        <v>9.7871691029221601</v>
      </c>
    </row>
    <row r="1420" spans="1:19" x14ac:dyDescent="0.45">
      <c r="G1420" s="13" t="s">
        <v>20</v>
      </c>
      <c r="H1420" s="35">
        <f t="shared" si="138"/>
        <v>2.5</v>
      </c>
      <c r="I1420" s="35"/>
      <c r="J1420" s="38">
        <f t="shared" si="139"/>
        <v>100</v>
      </c>
      <c r="K1420" s="38" t="s">
        <v>22</v>
      </c>
      <c r="L1420" s="15">
        <v>43744</v>
      </c>
      <c r="M1420" s="15">
        <v>43745</v>
      </c>
      <c r="N1420" s="16">
        <f t="shared" si="140"/>
        <v>48.7</v>
      </c>
      <c r="O1420" s="16">
        <f t="shared" si="141"/>
        <v>31.566666666666666</v>
      </c>
      <c r="Q1420" s="16">
        <f>J1420/H1420</f>
        <v>40</v>
      </c>
      <c r="R1420" s="16">
        <f>3.1415*(H1420/2)^2*J1420</f>
        <v>490.85937500000006</v>
      </c>
      <c r="S1420" s="16">
        <f t="shared" si="131"/>
        <v>9.7871691029221601</v>
      </c>
    </row>
    <row r="1421" spans="1:19" x14ac:dyDescent="0.45">
      <c r="G1421" s="13" t="s">
        <v>20</v>
      </c>
      <c r="H1421" s="35">
        <f t="shared" si="138"/>
        <v>2.5</v>
      </c>
      <c r="I1421" s="35"/>
      <c r="J1421" s="38">
        <f t="shared" si="139"/>
        <v>100</v>
      </c>
      <c r="K1421" s="38" t="s">
        <v>22</v>
      </c>
      <c r="L1421" s="15">
        <v>43728</v>
      </c>
      <c r="M1421" s="15">
        <v>43729</v>
      </c>
      <c r="N1421" s="16">
        <f t="shared" si="140"/>
        <v>48.7</v>
      </c>
      <c r="O1421" s="16">
        <f t="shared" si="141"/>
        <v>31.566666666666666</v>
      </c>
      <c r="Q1421" s="16">
        <f>J1421/H1421</f>
        <v>40</v>
      </c>
      <c r="R1421" s="16">
        <f>3.1415*(H1421/2)^2*J1421</f>
        <v>490.85937500000006</v>
      </c>
      <c r="S1421" s="16">
        <f t="shared" si="131"/>
        <v>9.7871691029221601</v>
      </c>
    </row>
    <row r="1422" spans="1:19" x14ac:dyDescent="0.45">
      <c r="G1422" s="13" t="s">
        <v>20</v>
      </c>
      <c r="H1422" s="35">
        <f t="shared" si="138"/>
        <v>2.5</v>
      </c>
      <c r="I1422" s="35"/>
      <c r="J1422" s="38">
        <f t="shared" si="139"/>
        <v>100</v>
      </c>
      <c r="K1422" s="38" t="s">
        <v>22</v>
      </c>
      <c r="L1422" s="15">
        <v>43766</v>
      </c>
      <c r="M1422" s="15">
        <v>43767</v>
      </c>
      <c r="N1422" s="16">
        <f t="shared" si="140"/>
        <v>48.7</v>
      </c>
      <c r="O1422" s="16">
        <f t="shared" si="141"/>
        <v>31.566666666666666</v>
      </c>
      <c r="Q1422" s="16">
        <f>J1422/H1422</f>
        <v>40</v>
      </c>
      <c r="R1422" s="16">
        <f>3.1415*(H1422/2)^2*J1422</f>
        <v>490.85937500000006</v>
      </c>
      <c r="S1422" s="16">
        <f t="shared" si="131"/>
        <v>9.7871691029221601</v>
      </c>
    </row>
    <row r="1423" spans="1:19" x14ac:dyDescent="0.45">
      <c r="G1423" s="13" t="s">
        <v>20</v>
      </c>
      <c r="H1423" s="35">
        <f t="shared" si="138"/>
        <v>2.5</v>
      </c>
      <c r="I1423" s="35"/>
      <c r="J1423" s="38">
        <f t="shared" si="139"/>
        <v>100</v>
      </c>
      <c r="K1423" s="38" t="s">
        <v>22</v>
      </c>
      <c r="L1423" s="15">
        <v>43790</v>
      </c>
      <c r="M1423" s="15">
        <v>43791</v>
      </c>
      <c r="N1423" s="16">
        <f t="shared" si="140"/>
        <v>48.7</v>
      </c>
      <c r="O1423" s="16">
        <f t="shared" si="141"/>
        <v>31.566666666666666</v>
      </c>
      <c r="Q1423" s="16">
        <f>J1423/H1423</f>
        <v>40</v>
      </c>
      <c r="R1423" s="16">
        <f>3.1415*(H1423/2)^2*J1423</f>
        <v>490.85937500000006</v>
      </c>
      <c r="S1423" s="16">
        <f t="shared" si="131"/>
        <v>9.7871691029221601</v>
      </c>
    </row>
    <row r="1424" spans="1:19" x14ac:dyDescent="0.45">
      <c r="G1424" s="13" t="s">
        <v>20</v>
      </c>
      <c r="H1424" s="35">
        <f t="shared" si="138"/>
        <v>2.5</v>
      </c>
      <c r="I1424" s="35"/>
      <c r="J1424" s="38">
        <f t="shared" si="139"/>
        <v>100</v>
      </c>
      <c r="K1424" s="38" t="s">
        <v>22</v>
      </c>
      <c r="L1424" s="15">
        <v>43798</v>
      </c>
      <c r="M1424" s="15">
        <v>43799</v>
      </c>
      <c r="N1424" s="16">
        <f t="shared" si="140"/>
        <v>48.7</v>
      </c>
      <c r="O1424" s="16">
        <f t="shared" si="141"/>
        <v>31.566666666666666</v>
      </c>
      <c r="Q1424" s="16">
        <f>J1424/H1424</f>
        <v>40</v>
      </c>
      <c r="R1424" s="16">
        <f>3.1415*(H1424/2)^2*J1424</f>
        <v>490.85937500000006</v>
      </c>
      <c r="S1424" s="16">
        <f t="shared" si="131"/>
        <v>9.7871691029221601</v>
      </c>
    </row>
    <row r="1425" spans="7:19" x14ac:dyDescent="0.45">
      <c r="G1425" s="13" t="s">
        <v>20</v>
      </c>
      <c r="H1425" s="35">
        <f t="shared" si="138"/>
        <v>2.5</v>
      </c>
      <c r="I1425" s="35"/>
      <c r="J1425" s="38">
        <f t="shared" si="139"/>
        <v>100</v>
      </c>
      <c r="K1425" s="38" t="s">
        <v>22</v>
      </c>
      <c r="L1425" s="15">
        <v>43821</v>
      </c>
      <c r="M1425" s="15">
        <v>43822</v>
      </c>
      <c r="N1425" s="16">
        <f t="shared" si="140"/>
        <v>48.7</v>
      </c>
      <c r="O1425" s="16">
        <f t="shared" si="141"/>
        <v>31.566666666666666</v>
      </c>
      <c r="Q1425" s="16">
        <f>J1425/H1425</f>
        <v>40</v>
      </c>
      <c r="R1425" s="16">
        <f>3.1415*(H1425/2)^2*J1425</f>
        <v>490.85937500000006</v>
      </c>
      <c r="S1425" s="16">
        <f t="shared" si="131"/>
        <v>9.7871691029221601</v>
      </c>
    </row>
    <row r="1426" spans="7:19" x14ac:dyDescent="0.45">
      <c r="G1426" s="13" t="s">
        <v>20</v>
      </c>
      <c r="H1426" s="35">
        <f t="shared" si="138"/>
        <v>2.5</v>
      </c>
      <c r="I1426" s="35"/>
      <c r="J1426" s="38">
        <f t="shared" si="139"/>
        <v>100</v>
      </c>
      <c r="K1426" s="38" t="s">
        <v>22</v>
      </c>
      <c r="L1426" s="15">
        <v>43705</v>
      </c>
      <c r="M1426" s="15">
        <v>43706</v>
      </c>
      <c r="N1426" s="16">
        <f>48+39/60</f>
        <v>48.65</v>
      </c>
      <c r="O1426" s="16">
        <f>31+18/60</f>
        <v>31.3</v>
      </c>
      <c r="Q1426" s="16">
        <f>J1426/H1426</f>
        <v>40</v>
      </c>
      <c r="R1426" s="16">
        <f>3.1415*(H1426/2)^2*J1426</f>
        <v>490.85937500000006</v>
      </c>
      <c r="S1426" s="16">
        <f t="shared" si="131"/>
        <v>9.7871691029221601</v>
      </c>
    </row>
    <row r="1427" spans="7:19" x14ac:dyDescent="0.45">
      <c r="G1427" s="13" t="s">
        <v>20</v>
      </c>
      <c r="H1427" s="35">
        <f t="shared" si="138"/>
        <v>2.5</v>
      </c>
      <c r="I1427" s="35"/>
      <c r="J1427" s="38">
        <f t="shared" si="139"/>
        <v>100</v>
      </c>
      <c r="K1427" s="38" t="s">
        <v>22</v>
      </c>
      <c r="L1427" s="15">
        <v>43712</v>
      </c>
      <c r="M1427" s="15">
        <v>43713</v>
      </c>
      <c r="N1427" s="16">
        <f t="shared" ref="N1427:N1439" si="142">48+39/60</f>
        <v>48.65</v>
      </c>
      <c r="O1427" s="16">
        <f t="shared" ref="O1427:O1439" si="143">31+18/60</f>
        <v>31.3</v>
      </c>
      <c r="Q1427" s="16">
        <f>J1427/H1427</f>
        <v>40</v>
      </c>
      <c r="R1427" s="16">
        <f>3.1415*(H1427/2)^2*J1427</f>
        <v>490.85937500000006</v>
      </c>
      <c r="S1427" s="16">
        <f t="shared" si="131"/>
        <v>9.7871691029221601</v>
      </c>
    </row>
    <row r="1428" spans="7:19" x14ac:dyDescent="0.45">
      <c r="G1428" s="13" t="s">
        <v>20</v>
      </c>
      <c r="H1428" s="35">
        <f t="shared" si="138"/>
        <v>2.5</v>
      </c>
      <c r="I1428" s="35"/>
      <c r="J1428" s="38">
        <f t="shared" si="139"/>
        <v>100</v>
      </c>
      <c r="K1428" s="38" t="s">
        <v>22</v>
      </c>
      <c r="L1428" s="15">
        <v>43723</v>
      </c>
      <c r="M1428" s="15">
        <v>43724</v>
      </c>
      <c r="N1428" s="16">
        <f t="shared" si="142"/>
        <v>48.65</v>
      </c>
      <c r="O1428" s="16">
        <f t="shared" si="143"/>
        <v>31.3</v>
      </c>
      <c r="Q1428" s="16">
        <f>J1428/H1428</f>
        <v>40</v>
      </c>
      <c r="R1428" s="16">
        <f>3.1415*(H1428/2)^2*J1428</f>
        <v>490.85937500000006</v>
      </c>
      <c r="S1428" s="16">
        <f t="shared" si="131"/>
        <v>9.7871691029221601</v>
      </c>
    </row>
    <row r="1429" spans="7:19" x14ac:dyDescent="0.45">
      <c r="G1429" s="13" t="s">
        <v>20</v>
      </c>
      <c r="H1429" s="35">
        <f t="shared" si="138"/>
        <v>2.5</v>
      </c>
      <c r="I1429" s="35"/>
      <c r="J1429" s="38">
        <f t="shared" si="139"/>
        <v>100</v>
      </c>
      <c r="K1429" s="38" t="s">
        <v>22</v>
      </c>
      <c r="L1429" s="15">
        <v>43730</v>
      </c>
      <c r="M1429" s="15">
        <v>43731</v>
      </c>
      <c r="N1429" s="16">
        <f t="shared" si="142"/>
        <v>48.65</v>
      </c>
      <c r="O1429" s="16">
        <f t="shared" si="143"/>
        <v>31.3</v>
      </c>
      <c r="Q1429" s="16">
        <f>J1429/H1429</f>
        <v>40</v>
      </c>
      <c r="R1429" s="16">
        <f>3.1415*(H1429/2)^2*J1429</f>
        <v>490.85937500000006</v>
      </c>
      <c r="S1429" s="16">
        <f t="shared" si="131"/>
        <v>9.7871691029221601</v>
      </c>
    </row>
    <row r="1430" spans="7:19" x14ac:dyDescent="0.45">
      <c r="G1430" s="13" t="s">
        <v>20</v>
      </c>
      <c r="H1430" s="35">
        <f t="shared" si="138"/>
        <v>2.5</v>
      </c>
      <c r="I1430" s="35"/>
      <c r="J1430" s="38">
        <f t="shared" si="139"/>
        <v>100</v>
      </c>
      <c r="K1430" s="38" t="s">
        <v>22</v>
      </c>
      <c r="L1430" s="15">
        <v>43737</v>
      </c>
      <c r="M1430" s="15">
        <v>43738</v>
      </c>
      <c r="N1430" s="16">
        <f t="shared" si="142"/>
        <v>48.65</v>
      </c>
      <c r="O1430" s="16">
        <f t="shared" si="143"/>
        <v>31.3</v>
      </c>
      <c r="Q1430" s="16">
        <f>J1430/H1430</f>
        <v>40</v>
      </c>
      <c r="R1430" s="16">
        <f>3.1415*(H1430/2)^2*J1430</f>
        <v>490.85937500000006</v>
      </c>
      <c r="S1430" s="16">
        <f t="shared" si="131"/>
        <v>9.7871691029221601</v>
      </c>
    </row>
    <row r="1431" spans="7:19" x14ac:dyDescent="0.45">
      <c r="G1431" s="13" t="s">
        <v>20</v>
      </c>
      <c r="H1431" s="35">
        <f t="shared" si="138"/>
        <v>2.5</v>
      </c>
      <c r="I1431" s="35"/>
      <c r="J1431" s="38">
        <f t="shared" si="139"/>
        <v>100</v>
      </c>
      <c r="K1431" s="38" t="s">
        <v>22</v>
      </c>
      <c r="L1431" s="15">
        <v>43744</v>
      </c>
      <c r="M1431" s="15">
        <v>43745</v>
      </c>
      <c r="N1431" s="16">
        <f t="shared" si="142"/>
        <v>48.65</v>
      </c>
      <c r="O1431" s="16">
        <f t="shared" si="143"/>
        <v>31.3</v>
      </c>
      <c r="Q1431" s="16">
        <f>J1431/H1431</f>
        <v>40</v>
      </c>
      <c r="R1431" s="16">
        <f>3.1415*(H1431/2)^2*J1431</f>
        <v>490.85937500000006</v>
      </c>
      <c r="S1431" s="16">
        <f t="shared" si="131"/>
        <v>9.7871691029221601</v>
      </c>
    </row>
    <row r="1432" spans="7:19" x14ac:dyDescent="0.45">
      <c r="G1432" s="13" t="s">
        <v>20</v>
      </c>
      <c r="H1432" s="35">
        <f t="shared" si="138"/>
        <v>2.5</v>
      </c>
      <c r="I1432" s="35"/>
      <c r="J1432" s="38">
        <f t="shared" si="139"/>
        <v>100</v>
      </c>
      <c r="K1432" s="38" t="s">
        <v>22</v>
      </c>
      <c r="L1432" s="15">
        <v>43769</v>
      </c>
      <c r="M1432" s="15">
        <v>43770</v>
      </c>
      <c r="N1432" s="16">
        <f t="shared" si="142"/>
        <v>48.65</v>
      </c>
      <c r="O1432" s="16">
        <f t="shared" si="143"/>
        <v>31.3</v>
      </c>
      <c r="Q1432" s="16">
        <f>J1432/H1432</f>
        <v>40</v>
      </c>
      <c r="R1432" s="16">
        <f>3.1415*(H1432/2)^2*J1432</f>
        <v>490.85937500000006</v>
      </c>
      <c r="S1432" s="16">
        <f t="shared" si="131"/>
        <v>9.7871691029221601</v>
      </c>
    </row>
    <row r="1433" spans="7:19" x14ac:dyDescent="0.45">
      <c r="G1433" s="13" t="s">
        <v>20</v>
      </c>
      <c r="H1433" s="35">
        <f t="shared" si="138"/>
        <v>2.5</v>
      </c>
      <c r="I1433" s="35"/>
      <c r="J1433" s="38">
        <f t="shared" si="139"/>
        <v>100</v>
      </c>
      <c r="K1433" s="38" t="s">
        <v>22</v>
      </c>
      <c r="L1433" s="15">
        <v>43728</v>
      </c>
      <c r="M1433" s="15">
        <v>43729</v>
      </c>
      <c r="N1433" s="16">
        <f t="shared" si="142"/>
        <v>48.65</v>
      </c>
      <c r="O1433" s="16">
        <f t="shared" si="143"/>
        <v>31.3</v>
      </c>
      <c r="Q1433" s="16">
        <f>J1433/H1433</f>
        <v>40</v>
      </c>
      <c r="R1433" s="16">
        <f>3.1415*(H1433/2)^2*J1433</f>
        <v>490.85937500000006</v>
      </c>
      <c r="S1433" s="16">
        <f t="shared" si="131"/>
        <v>9.7871691029221601</v>
      </c>
    </row>
    <row r="1434" spans="7:19" x14ac:dyDescent="0.45">
      <c r="G1434" s="13" t="s">
        <v>20</v>
      </c>
      <c r="H1434" s="35">
        <f t="shared" si="138"/>
        <v>2.5</v>
      </c>
      <c r="I1434" s="35"/>
      <c r="J1434" s="38">
        <f t="shared" si="139"/>
        <v>100</v>
      </c>
      <c r="K1434" s="38" t="s">
        <v>22</v>
      </c>
      <c r="L1434" s="15">
        <v>43766</v>
      </c>
      <c r="M1434" s="15">
        <v>43767</v>
      </c>
      <c r="N1434" s="16">
        <f t="shared" si="142"/>
        <v>48.65</v>
      </c>
      <c r="O1434" s="16">
        <f t="shared" si="143"/>
        <v>31.3</v>
      </c>
      <c r="Q1434" s="16">
        <f>J1434/H1434</f>
        <v>40</v>
      </c>
      <c r="R1434" s="16">
        <f>3.1415*(H1434/2)^2*J1434</f>
        <v>490.85937500000006</v>
      </c>
      <c r="S1434" s="16">
        <f t="shared" si="131"/>
        <v>9.7871691029221601</v>
      </c>
    </row>
    <row r="1435" spans="7:19" x14ac:dyDescent="0.45">
      <c r="G1435" s="13" t="s">
        <v>20</v>
      </c>
      <c r="H1435" s="35">
        <f t="shared" si="138"/>
        <v>2.5</v>
      </c>
      <c r="I1435" s="35"/>
      <c r="J1435" s="38">
        <f t="shared" si="139"/>
        <v>100</v>
      </c>
      <c r="K1435" s="38" t="s">
        <v>22</v>
      </c>
      <c r="L1435" s="15">
        <v>43775</v>
      </c>
      <c r="M1435" s="15">
        <v>43776</v>
      </c>
      <c r="N1435" s="16">
        <f t="shared" si="142"/>
        <v>48.65</v>
      </c>
      <c r="O1435" s="16">
        <f t="shared" si="143"/>
        <v>31.3</v>
      </c>
      <c r="Q1435" s="16">
        <f>J1435/H1435</f>
        <v>40</v>
      </c>
      <c r="R1435" s="16">
        <f>3.1415*(H1435/2)^2*J1435</f>
        <v>490.85937500000006</v>
      </c>
      <c r="S1435" s="16">
        <f t="shared" si="131"/>
        <v>9.7871691029221601</v>
      </c>
    </row>
    <row r="1436" spans="7:19" x14ac:dyDescent="0.45">
      <c r="G1436" s="13" t="s">
        <v>20</v>
      </c>
      <c r="H1436" s="35">
        <f t="shared" si="138"/>
        <v>2.5</v>
      </c>
      <c r="I1436" s="35"/>
      <c r="J1436" s="38">
        <f t="shared" si="139"/>
        <v>100</v>
      </c>
      <c r="K1436" s="38" t="s">
        <v>22</v>
      </c>
      <c r="L1436" s="15">
        <v>43799</v>
      </c>
      <c r="M1436" s="15">
        <v>43800</v>
      </c>
      <c r="N1436" s="16">
        <f t="shared" si="142"/>
        <v>48.65</v>
      </c>
      <c r="O1436" s="16">
        <f t="shared" si="143"/>
        <v>31.3</v>
      </c>
      <c r="Q1436" s="16">
        <f>J1436/H1436</f>
        <v>40</v>
      </c>
      <c r="R1436" s="16">
        <f>3.1415*(H1436/2)^2*J1436</f>
        <v>490.85937500000006</v>
      </c>
      <c r="S1436" s="16">
        <f t="shared" si="131"/>
        <v>9.7871691029221601</v>
      </c>
    </row>
    <row r="1437" spans="7:19" x14ac:dyDescent="0.45">
      <c r="G1437" s="13" t="s">
        <v>20</v>
      </c>
      <c r="H1437" s="35">
        <f t="shared" si="138"/>
        <v>2.5</v>
      </c>
      <c r="I1437" s="35"/>
      <c r="J1437" s="38">
        <f t="shared" si="139"/>
        <v>100</v>
      </c>
      <c r="K1437" s="38" t="s">
        <v>22</v>
      </c>
      <c r="L1437" s="15">
        <v>43790</v>
      </c>
      <c r="M1437" s="15">
        <v>43791</v>
      </c>
      <c r="N1437" s="16">
        <f t="shared" si="142"/>
        <v>48.65</v>
      </c>
      <c r="O1437" s="16">
        <f t="shared" si="143"/>
        <v>31.3</v>
      </c>
      <c r="Q1437" s="16">
        <f>J1437/H1437</f>
        <v>40</v>
      </c>
      <c r="R1437" s="16">
        <f>3.1415*(H1437/2)^2*J1437</f>
        <v>490.85937500000006</v>
      </c>
      <c r="S1437" s="16">
        <f t="shared" si="131"/>
        <v>9.7871691029221601</v>
      </c>
    </row>
    <row r="1438" spans="7:19" x14ac:dyDescent="0.45">
      <c r="G1438" s="13" t="s">
        <v>20</v>
      </c>
      <c r="H1438" s="35">
        <f t="shared" si="138"/>
        <v>2.5</v>
      </c>
      <c r="I1438" s="35"/>
      <c r="J1438" s="38">
        <f t="shared" si="139"/>
        <v>100</v>
      </c>
      <c r="K1438" s="38" t="s">
        <v>22</v>
      </c>
      <c r="L1438" s="15">
        <v>43806</v>
      </c>
      <c r="M1438" s="15">
        <v>43807</v>
      </c>
      <c r="N1438" s="16">
        <f t="shared" si="142"/>
        <v>48.65</v>
      </c>
      <c r="O1438" s="16">
        <f t="shared" si="143"/>
        <v>31.3</v>
      </c>
      <c r="Q1438" s="16">
        <f>J1438/H1438</f>
        <v>40</v>
      </c>
      <c r="R1438" s="16">
        <f>3.1415*(H1438/2)^2*J1438</f>
        <v>490.85937500000006</v>
      </c>
      <c r="S1438" s="16">
        <f t="shared" si="131"/>
        <v>9.7871691029221601</v>
      </c>
    </row>
    <row r="1439" spans="7:19" x14ac:dyDescent="0.45">
      <c r="G1439" s="13" t="s">
        <v>20</v>
      </c>
      <c r="H1439" s="35">
        <f t="shared" si="138"/>
        <v>2.5</v>
      </c>
      <c r="I1439" s="35"/>
      <c r="J1439" s="38">
        <f t="shared" si="139"/>
        <v>100</v>
      </c>
      <c r="K1439" s="38" t="s">
        <v>22</v>
      </c>
      <c r="L1439" s="15">
        <v>43813</v>
      </c>
      <c r="M1439" s="15">
        <v>43814</v>
      </c>
      <c r="N1439" s="16">
        <f t="shared" si="142"/>
        <v>48.65</v>
      </c>
      <c r="O1439" s="16">
        <f t="shared" si="143"/>
        <v>31.3</v>
      </c>
      <c r="Q1439" s="16">
        <f>J1439/H1439</f>
        <v>40</v>
      </c>
      <c r="R1439" s="16">
        <f>3.1415*(H1439/2)^2*J1439</f>
        <v>490.85937500000006</v>
      </c>
      <c r="S1439" s="16">
        <f t="shared" si="131"/>
        <v>9.7871691029221601</v>
      </c>
    </row>
    <row r="1440" spans="7:19" x14ac:dyDescent="0.45">
      <c r="H1440" s="35"/>
      <c r="I1440" s="35"/>
      <c r="J1440" s="38"/>
      <c r="K1440" s="38"/>
      <c r="M1440" s="15"/>
    </row>
    <row r="1441" spans="1:19" x14ac:dyDescent="0.45">
      <c r="A1441" s="12">
        <v>104</v>
      </c>
      <c r="B1441" s="30" t="s">
        <v>94</v>
      </c>
      <c r="C1441" s="31">
        <v>2022</v>
      </c>
      <c r="G1441" s="13" t="s">
        <v>20</v>
      </c>
      <c r="H1441" s="14">
        <f>J1441/40</f>
        <v>5.5901699437494745</v>
      </c>
      <c r="I1441" s="14" t="s">
        <v>28</v>
      </c>
      <c r="J1441" s="6">
        <f>SQRT(100*500)</f>
        <v>223.60679774997897</v>
      </c>
      <c r="K1441" s="14" t="s">
        <v>22</v>
      </c>
      <c r="L1441" s="15">
        <v>43831</v>
      </c>
      <c r="M1441" s="15">
        <v>43861</v>
      </c>
      <c r="N1441" s="21">
        <v>-99.138999999999996</v>
      </c>
      <c r="O1441" s="21">
        <v>19.423999999999999</v>
      </c>
      <c r="Q1441" s="16">
        <f>J1441/H1441</f>
        <v>40</v>
      </c>
      <c r="R1441" s="16">
        <f>3.1415*(H1441/2)^2*J1441</f>
        <v>5487.9746494653045</v>
      </c>
      <c r="S1441" s="16">
        <f t="shared" si="131"/>
        <v>21.884775421419583</v>
      </c>
    </row>
    <row r="1442" spans="1:19" x14ac:dyDescent="0.45">
      <c r="G1442" s="13" t="s">
        <v>20</v>
      </c>
      <c r="H1442" s="14">
        <f t="shared" ref="H1442:H1446" si="144">J1442/40</f>
        <v>5.5901699437494745</v>
      </c>
      <c r="J1442" s="6">
        <f t="shared" ref="J1442:J1446" si="145">SQRT(100*500)</f>
        <v>223.60679774997897</v>
      </c>
      <c r="K1442" s="14" t="s">
        <v>22</v>
      </c>
      <c r="L1442" s="15">
        <v>43862</v>
      </c>
      <c r="M1442" s="15">
        <v>43890</v>
      </c>
      <c r="N1442" s="21">
        <v>-99.138999999999996</v>
      </c>
      <c r="O1442" s="21">
        <v>19.423999999999999</v>
      </c>
      <c r="Q1442" s="16">
        <f>J1442/H1442</f>
        <v>40</v>
      </c>
      <c r="R1442" s="16">
        <f>3.1415*(H1442/2)^2*J1442</f>
        <v>5487.9746494653045</v>
      </c>
      <c r="S1442" s="16">
        <f t="shared" si="131"/>
        <v>21.884775421419583</v>
      </c>
    </row>
    <row r="1443" spans="1:19" x14ac:dyDescent="0.45">
      <c r="G1443" s="13" t="s">
        <v>20</v>
      </c>
      <c r="H1443" s="14">
        <f t="shared" si="144"/>
        <v>5.5901699437494745</v>
      </c>
      <c r="J1443" s="6">
        <f t="shared" si="145"/>
        <v>223.60679774997897</v>
      </c>
      <c r="K1443" s="14" t="s">
        <v>22</v>
      </c>
      <c r="L1443" s="15">
        <v>43891</v>
      </c>
      <c r="M1443" s="15">
        <v>43921</v>
      </c>
      <c r="N1443" s="21">
        <v>-99.138999999999996</v>
      </c>
      <c r="O1443" s="21">
        <v>19.423999999999999</v>
      </c>
      <c r="Q1443" s="16">
        <f>J1443/H1443</f>
        <v>40</v>
      </c>
      <c r="R1443" s="16">
        <f>3.1415*(H1443/2)^2*J1443</f>
        <v>5487.9746494653045</v>
      </c>
      <c r="S1443" s="16">
        <f t="shared" si="131"/>
        <v>21.884775421419583</v>
      </c>
    </row>
    <row r="1444" spans="1:19" x14ac:dyDescent="0.45">
      <c r="G1444" s="13" t="s">
        <v>20</v>
      </c>
      <c r="H1444" s="14">
        <f t="shared" si="144"/>
        <v>5.5901699437494745</v>
      </c>
      <c r="J1444" s="6">
        <f t="shared" si="145"/>
        <v>223.60679774997897</v>
      </c>
      <c r="K1444" s="14" t="s">
        <v>22</v>
      </c>
      <c r="L1444" s="15">
        <v>44013</v>
      </c>
      <c r="M1444" s="15">
        <v>44043</v>
      </c>
      <c r="N1444" s="21">
        <v>-99.138999999999996</v>
      </c>
      <c r="O1444" s="21">
        <v>19.423999999999999</v>
      </c>
      <c r="Q1444" s="16">
        <f>J1444/H1444</f>
        <v>40</v>
      </c>
      <c r="R1444" s="16">
        <f>3.1415*(H1444/2)^2*J1444</f>
        <v>5487.9746494653045</v>
      </c>
      <c r="S1444" s="16">
        <f t="shared" si="131"/>
        <v>21.884775421419583</v>
      </c>
    </row>
    <row r="1445" spans="1:19" x14ac:dyDescent="0.45">
      <c r="G1445" s="13" t="s">
        <v>20</v>
      </c>
      <c r="H1445" s="14">
        <f t="shared" si="144"/>
        <v>5.5901699437494745</v>
      </c>
      <c r="J1445" s="6">
        <f t="shared" si="145"/>
        <v>223.60679774997897</v>
      </c>
      <c r="K1445" s="14" t="s">
        <v>22</v>
      </c>
      <c r="L1445" s="15">
        <v>44044</v>
      </c>
      <c r="M1445" s="15">
        <v>44074</v>
      </c>
      <c r="N1445" s="21">
        <v>-99.138999999999996</v>
      </c>
      <c r="O1445" s="21">
        <v>19.423999999999999</v>
      </c>
      <c r="Q1445" s="16">
        <f>J1445/H1445</f>
        <v>40</v>
      </c>
      <c r="R1445" s="16">
        <f>3.1415*(H1445/2)^2*J1445</f>
        <v>5487.9746494653045</v>
      </c>
      <c r="S1445" s="16">
        <f t="shared" si="131"/>
        <v>21.884775421419583</v>
      </c>
    </row>
    <row r="1446" spans="1:19" x14ac:dyDescent="0.45">
      <c r="G1446" s="13" t="s">
        <v>20</v>
      </c>
      <c r="H1446" s="14">
        <f t="shared" si="144"/>
        <v>5.5901699437494745</v>
      </c>
      <c r="J1446" s="6">
        <f t="shared" si="145"/>
        <v>223.60679774997897</v>
      </c>
      <c r="K1446" s="14" t="s">
        <v>22</v>
      </c>
      <c r="L1446" s="15">
        <v>44075</v>
      </c>
      <c r="M1446" s="15">
        <v>44104</v>
      </c>
      <c r="N1446" s="21">
        <v>-99.138999999999996</v>
      </c>
      <c r="O1446" s="21">
        <v>19.423999999999999</v>
      </c>
      <c r="Q1446" s="16">
        <f>J1446/H1446</f>
        <v>40</v>
      </c>
      <c r="R1446" s="16">
        <f>3.1415*(H1446/2)^2*J1446</f>
        <v>5487.9746494653045</v>
      </c>
      <c r="S1446" s="16">
        <f t="shared" si="131"/>
        <v>21.884775421419583</v>
      </c>
    </row>
    <row r="1447" spans="1:19" x14ac:dyDescent="0.45">
      <c r="M1447" s="15"/>
      <c r="N1447" s="21"/>
      <c r="O1447" s="21"/>
    </row>
    <row r="1448" spans="1:19" x14ac:dyDescent="0.45">
      <c r="A1448" s="12">
        <v>105</v>
      </c>
      <c r="B1448" s="25" t="s">
        <v>94</v>
      </c>
      <c r="C1448" s="19">
        <v>2022</v>
      </c>
      <c r="G1448" s="13" t="s">
        <v>20</v>
      </c>
      <c r="H1448" s="14">
        <f>J1448/2</f>
        <v>111.80339887498948</v>
      </c>
      <c r="I1448" s="14" t="s">
        <v>28</v>
      </c>
      <c r="J1448" s="6">
        <f>SQRT(100*500)</f>
        <v>223.60679774997897</v>
      </c>
      <c r="K1448" s="14" t="s">
        <v>30</v>
      </c>
      <c r="L1448" s="15">
        <v>43831</v>
      </c>
      <c r="M1448" s="15">
        <v>43861</v>
      </c>
      <c r="N1448" s="21">
        <v>-99.138999999999996</v>
      </c>
      <c r="O1448" s="21">
        <v>19.423999999999999</v>
      </c>
      <c r="Q1448" s="16">
        <f>J1448/H1448</f>
        <v>2</v>
      </c>
      <c r="R1448" s="16">
        <f>3.1415*(H1448/2)^2*J1448</f>
        <v>2195189.8597861216</v>
      </c>
      <c r="S1448" s="16">
        <f t="shared" si="131"/>
        <v>161.24840398636138</v>
      </c>
    </row>
    <row r="1449" spans="1:19" x14ac:dyDescent="0.45">
      <c r="G1449" s="13" t="s">
        <v>20</v>
      </c>
      <c r="H1449" s="14">
        <f t="shared" ref="H1449:H1453" si="146">J1449/2</f>
        <v>111.80339887498948</v>
      </c>
      <c r="J1449" s="6">
        <f t="shared" ref="J1449:J1453" si="147">SQRT(100*500)</f>
        <v>223.60679774997897</v>
      </c>
      <c r="K1449" s="14" t="s">
        <v>30</v>
      </c>
      <c r="L1449" s="15">
        <v>43862</v>
      </c>
      <c r="M1449" s="15">
        <v>43890</v>
      </c>
      <c r="N1449" s="21">
        <v>-99.138999999999996</v>
      </c>
      <c r="O1449" s="21">
        <v>19.423999999999999</v>
      </c>
      <c r="Q1449" s="16">
        <f>J1449/H1449</f>
        <v>2</v>
      </c>
      <c r="R1449" s="16">
        <f>3.1415*(H1449/2)^2*J1449</f>
        <v>2195189.8597861216</v>
      </c>
      <c r="S1449" s="16">
        <f t="shared" si="131"/>
        <v>161.24840398636138</v>
      </c>
    </row>
    <row r="1450" spans="1:19" x14ac:dyDescent="0.45">
      <c r="G1450" s="13" t="s">
        <v>20</v>
      </c>
      <c r="H1450" s="14">
        <f t="shared" si="146"/>
        <v>111.80339887498948</v>
      </c>
      <c r="J1450" s="6">
        <f t="shared" si="147"/>
        <v>223.60679774997897</v>
      </c>
      <c r="K1450" s="14" t="s">
        <v>30</v>
      </c>
      <c r="L1450" s="15">
        <v>43891</v>
      </c>
      <c r="M1450" s="15">
        <v>43921</v>
      </c>
      <c r="N1450" s="21">
        <v>-99.138999999999996</v>
      </c>
      <c r="O1450" s="21">
        <v>19.423999999999999</v>
      </c>
      <c r="Q1450" s="16">
        <f>J1450/H1450</f>
        <v>2</v>
      </c>
      <c r="R1450" s="16">
        <f>3.1415*(H1450/2)^2*J1450</f>
        <v>2195189.8597861216</v>
      </c>
      <c r="S1450" s="16">
        <f t="shared" si="131"/>
        <v>161.24840398636138</v>
      </c>
    </row>
    <row r="1451" spans="1:19" x14ac:dyDescent="0.45">
      <c r="G1451" s="13" t="s">
        <v>20</v>
      </c>
      <c r="H1451" s="14">
        <f t="shared" si="146"/>
        <v>111.80339887498948</v>
      </c>
      <c r="J1451" s="6">
        <f t="shared" si="147"/>
        <v>223.60679774997897</v>
      </c>
      <c r="K1451" s="14" t="s">
        <v>30</v>
      </c>
      <c r="L1451" s="15">
        <v>44013</v>
      </c>
      <c r="M1451" s="15">
        <v>44043</v>
      </c>
      <c r="N1451" s="21">
        <v>-99.138999999999996</v>
      </c>
      <c r="O1451" s="21">
        <v>19.423999999999999</v>
      </c>
      <c r="Q1451" s="16">
        <f>J1451/H1451</f>
        <v>2</v>
      </c>
      <c r="R1451" s="16">
        <f>3.1415*(H1451/2)^2*J1451</f>
        <v>2195189.8597861216</v>
      </c>
      <c r="S1451" s="16">
        <f t="shared" si="131"/>
        <v>161.24840398636138</v>
      </c>
    </row>
    <row r="1452" spans="1:19" x14ac:dyDescent="0.45">
      <c r="G1452" s="13" t="s">
        <v>20</v>
      </c>
      <c r="H1452" s="14">
        <f t="shared" si="146"/>
        <v>111.80339887498948</v>
      </c>
      <c r="J1452" s="6">
        <f t="shared" si="147"/>
        <v>223.60679774997897</v>
      </c>
      <c r="K1452" s="14" t="s">
        <v>30</v>
      </c>
      <c r="L1452" s="15">
        <v>44044</v>
      </c>
      <c r="M1452" s="15">
        <v>44074</v>
      </c>
      <c r="N1452" s="21">
        <v>-99.138999999999996</v>
      </c>
      <c r="O1452" s="21">
        <v>19.423999999999999</v>
      </c>
      <c r="Q1452" s="16">
        <f>J1452/H1452</f>
        <v>2</v>
      </c>
      <c r="R1452" s="16">
        <f>3.1415*(H1452/2)^2*J1452</f>
        <v>2195189.8597861216</v>
      </c>
      <c r="S1452" s="16">
        <f t="shared" si="131"/>
        <v>161.24840398636138</v>
      </c>
    </row>
    <row r="1453" spans="1:19" x14ac:dyDescent="0.45">
      <c r="G1453" s="13" t="s">
        <v>20</v>
      </c>
      <c r="H1453" s="14">
        <f t="shared" si="146"/>
        <v>111.80339887498948</v>
      </c>
      <c r="J1453" s="6">
        <f t="shared" si="147"/>
        <v>223.60679774997897</v>
      </c>
      <c r="K1453" s="14" t="s">
        <v>30</v>
      </c>
      <c r="L1453" s="15">
        <v>44075</v>
      </c>
      <c r="M1453" s="15">
        <v>44104</v>
      </c>
      <c r="N1453" s="21">
        <v>-99.138999999999996</v>
      </c>
      <c r="O1453" s="21">
        <v>19.423999999999999</v>
      </c>
      <c r="Q1453" s="16">
        <f>J1453/H1453</f>
        <v>2</v>
      </c>
      <c r="R1453" s="16">
        <f>3.1415*(H1453/2)^2*J1453</f>
        <v>2195189.8597861216</v>
      </c>
      <c r="S1453" s="16">
        <f t="shared" si="131"/>
        <v>161.24840398636138</v>
      </c>
    </row>
    <row r="1454" spans="1:19" x14ac:dyDescent="0.45">
      <c r="M1454" s="15"/>
      <c r="N1454" s="21"/>
      <c r="O1454" s="21"/>
    </row>
    <row r="1455" spans="1:19" x14ac:dyDescent="0.45">
      <c r="A1455" s="12">
        <v>106</v>
      </c>
      <c r="B1455" s="30" t="s">
        <v>38</v>
      </c>
      <c r="C1455" s="31">
        <v>2021</v>
      </c>
      <c r="G1455" s="13" t="s">
        <v>20</v>
      </c>
      <c r="H1455" s="14">
        <f>J1455/40</f>
        <v>0.20916500663351889</v>
      </c>
      <c r="I1455" s="14" t="s">
        <v>95</v>
      </c>
      <c r="J1455" s="6">
        <f>SQRT(3.5*20)</f>
        <v>8.3666002653407556</v>
      </c>
      <c r="K1455" s="14" t="s">
        <v>22</v>
      </c>
      <c r="L1455" s="48">
        <v>42909</v>
      </c>
      <c r="M1455" s="48">
        <v>42920</v>
      </c>
      <c r="N1455" s="16">
        <v>0.14116999999999999</v>
      </c>
      <c r="O1455" s="16">
        <v>42.936802</v>
      </c>
      <c r="Q1455" s="16">
        <f>J1455/H1455</f>
        <v>40</v>
      </c>
      <c r="R1455" s="16">
        <f>3.1415*(H1455/2)^2*J1455</f>
        <v>0.28747769239839982</v>
      </c>
      <c r="S1455" s="16">
        <f t="shared" ref="S1455:S1493" si="148">2 * (R1455*3/(4*3.1415))^(1/3)</f>
        <v>0.8188533161344338</v>
      </c>
    </row>
    <row r="1456" spans="1:19" x14ac:dyDescent="0.45">
      <c r="G1456" s="13" t="s">
        <v>20</v>
      </c>
      <c r="H1456" s="14">
        <f t="shared" ref="H1456:H1469" si="149">J1456/40</f>
        <v>0.20916500663351889</v>
      </c>
      <c r="J1456" s="6">
        <f t="shared" ref="J1456:J1469" si="150">SQRT(3.5*20)</f>
        <v>8.3666002653407556</v>
      </c>
      <c r="K1456" s="14" t="s">
        <v>22</v>
      </c>
      <c r="L1456" s="49">
        <v>42920</v>
      </c>
      <c r="M1456" s="49">
        <v>42927</v>
      </c>
      <c r="N1456" s="16">
        <v>0.14116999999999999</v>
      </c>
      <c r="O1456" s="16">
        <v>42.936802</v>
      </c>
      <c r="Q1456" s="16">
        <f>J1456/H1456</f>
        <v>40</v>
      </c>
      <c r="R1456" s="16">
        <f>3.1415*(H1456/2)^2*J1456</f>
        <v>0.28747769239839982</v>
      </c>
      <c r="S1456" s="16">
        <f t="shared" si="148"/>
        <v>0.8188533161344338</v>
      </c>
    </row>
    <row r="1457" spans="1:19" x14ac:dyDescent="0.45">
      <c r="G1457" s="13" t="s">
        <v>20</v>
      </c>
      <c r="H1457" s="14">
        <f t="shared" si="149"/>
        <v>0.20916500663351889</v>
      </c>
      <c r="J1457" s="6">
        <f t="shared" si="150"/>
        <v>8.3666002653407556</v>
      </c>
      <c r="K1457" s="14" t="s">
        <v>22</v>
      </c>
      <c r="L1457" s="49">
        <v>42928</v>
      </c>
      <c r="M1457" s="49">
        <v>42934</v>
      </c>
      <c r="N1457" s="16">
        <v>0.14116999999999999</v>
      </c>
      <c r="O1457" s="16">
        <v>42.936802</v>
      </c>
      <c r="Q1457" s="16">
        <f>J1457/H1457</f>
        <v>40</v>
      </c>
      <c r="R1457" s="16">
        <f>3.1415*(H1457/2)^2*J1457</f>
        <v>0.28747769239839982</v>
      </c>
      <c r="S1457" s="16">
        <f t="shared" si="148"/>
        <v>0.8188533161344338</v>
      </c>
    </row>
    <row r="1458" spans="1:19" x14ac:dyDescent="0.45">
      <c r="G1458" s="13" t="s">
        <v>20</v>
      </c>
      <c r="H1458" s="14">
        <f t="shared" si="149"/>
        <v>0.20916500663351889</v>
      </c>
      <c r="J1458" s="6">
        <f t="shared" si="150"/>
        <v>8.3666002653407556</v>
      </c>
      <c r="K1458" s="14" t="s">
        <v>22</v>
      </c>
      <c r="L1458" s="49">
        <v>42935</v>
      </c>
      <c r="M1458" s="49">
        <v>42938</v>
      </c>
      <c r="N1458" s="16">
        <v>0.14116999999999999</v>
      </c>
      <c r="O1458" s="16">
        <v>42.936802</v>
      </c>
      <c r="Q1458" s="16">
        <f>J1458/H1458</f>
        <v>40</v>
      </c>
      <c r="R1458" s="16">
        <f>3.1415*(H1458/2)^2*J1458</f>
        <v>0.28747769239839982</v>
      </c>
      <c r="S1458" s="16">
        <f t="shared" si="148"/>
        <v>0.8188533161344338</v>
      </c>
    </row>
    <row r="1459" spans="1:19" x14ac:dyDescent="0.45">
      <c r="G1459" s="13" t="s">
        <v>20</v>
      </c>
      <c r="H1459" s="14">
        <f t="shared" si="149"/>
        <v>0.20916500663351889</v>
      </c>
      <c r="J1459" s="6">
        <f t="shared" si="150"/>
        <v>8.3666002653407556</v>
      </c>
      <c r="K1459" s="14" t="s">
        <v>22</v>
      </c>
      <c r="L1459" s="49">
        <v>42948</v>
      </c>
      <c r="M1459" s="49">
        <v>42955</v>
      </c>
      <c r="N1459" s="16">
        <v>0.14116999999999999</v>
      </c>
      <c r="O1459" s="16">
        <v>42.936802</v>
      </c>
      <c r="Q1459" s="16">
        <f>J1459/H1459</f>
        <v>40</v>
      </c>
      <c r="R1459" s="16">
        <f>3.1415*(H1459/2)^2*J1459</f>
        <v>0.28747769239839982</v>
      </c>
      <c r="S1459" s="16">
        <f t="shared" si="148"/>
        <v>0.8188533161344338</v>
      </c>
    </row>
    <row r="1460" spans="1:19" x14ac:dyDescent="0.45">
      <c r="G1460" s="13" t="s">
        <v>20</v>
      </c>
      <c r="H1460" s="14">
        <f t="shared" si="149"/>
        <v>0.20916500663351889</v>
      </c>
      <c r="J1460" s="6">
        <f t="shared" si="150"/>
        <v>8.3666002653407556</v>
      </c>
      <c r="K1460" s="14" t="s">
        <v>22</v>
      </c>
      <c r="L1460" s="49">
        <v>42956</v>
      </c>
      <c r="M1460" s="49">
        <v>42962</v>
      </c>
      <c r="N1460" s="16">
        <v>0.14116999999999999</v>
      </c>
      <c r="O1460" s="16">
        <v>42.936802</v>
      </c>
      <c r="Q1460" s="16">
        <f>J1460/H1460</f>
        <v>40</v>
      </c>
      <c r="R1460" s="16">
        <f>3.1415*(H1460/2)^2*J1460</f>
        <v>0.28747769239839982</v>
      </c>
      <c r="S1460" s="16">
        <f t="shared" si="148"/>
        <v>0.8188533161344338</v>
      </c>
    </row>
    <row r="1461" spans="1:19" x14ac:dyDescent="0.45">
      <c r="G1461" s="13" t="s">
        <v>20</v>
      </c>
      <c r="H1461" s="14">
        <f t="shared" si="149"/>
        <v>0.20916500663351889</v>
      </c>
      <c r="J1461" s="6">
        <f t="shared" si="150"/>
        <v>8.3666002653407556</v>
      </c>
      <c r="K1461" s="14" t="s">
        <v>22</v>
      </c>
      <c r="L1461" s="49">
        <v>42963</v>
      </c>
      <c r="M1461" s="49">
        <v>42969</v>
      </c>
      <c r="N1461" s="16">
        <v>0.14116999999999999</v>
      </c>
      <c r="O1461" s="16">
        <v>42.936802</v>
      </c>
      <c r="Q1461" s="16">
        <f>J1461/H1461</f>
        <v>40</v>
      </c>
      <c r="R1461" s="16">
        <f>3.1415*(H1461/2)^2*J1461</f>
        <v>0.28747769239839982</v>
      </c>
      <c r="S1461" s="16">
        <f t="shared" si="148"/>
        <v>0.8188533161344338</v>
      </c>
    </row>
    <row r="1462" spans="1:19" x14ac:dyDescent="0.45">
      <c r="G1462" s="13" t="s">
        <v>20</v>
      </c>
      <c r="H1462" s="14">
        <f t="shared" si="149"/>
        <v>0.20916500663351889</v>
      </c>
      <c r="J1462" s="6">
        <f t="shared" si="150"/>
        <v>8.3666002653407556</v>
      </c>
      <c r="K1462" s="14" t="s">
        <v>22</v>
      </c>
      <c r="L1462" s="49">
        <v>42970</v>
      </c>
      <c r="M1462" s="49">
        <v>42975</v>
      </c>
      <c r="N1462" s="16">
        <v>0.14116999999999999</v>
      </c>
      <c r="O1462" s="16">
        <v>42.936802</v>
      </c>
      <c r="Q1462" s="16">
        <f>J1462/H1462</f>
        <v>40</v>
      </c>
      <c r="R1462" s="16">
        <f>3.1415*(H1462/2)^2*J1462</f>
        <v>0.28747769239839982</v>
      </c>
      <c r="S1462" s="16">
        <f t="shared" si="148"/>
        <v>0.8188533161344338</v>
      </c>
    </row>
    <row r="1463" spans="1:19" x14ac:dyDescent="0.45">
      <c r="G1463" s="13" t="s">
        <v>20</v>
      </c>
      <c r="H1463" s="14">
        <f t="shared" si="149"/>
        <v>0.20916500663351889</v>
      </c>
      <c r="J1463" s="6">
        <f t="shared" si="150"/>
        <v>8.3666002653407556</v>
      </c>
      <c r="K1463" s="14" t="s">
        <v>22</v>
      </c>
      <c r="L1463" s="49">
        <v>42976</v>
      </c>
      <c r="M1463" s="49">
        <v>42984</v>
      </c>
      <c r="N1463" s="16">
        <v>0.14116999999999999</v>
      </c>
      <c r="O1463" s="16">
        <v>42.936802</v>
      </c>
      <c r="Q1463" s="16">
        <f>J1463/H1463</f>
        <v>40</v>
      </c>
      <c r="R1463" s="16">
        <f>3.1415*(H1463/2)^2*J1463</f>
        <v>0.28747769239839982</v>
      </c>
      <c r="S1463" s="16">
        <f t="shared" si="148"/>
        <v>0.8188533161344338</v>
      </c>
    </row>
    <row r="1464" spans="1:19" x14ac:dyDescent="0.45">
      <c r="G1464" s="13" t="s">
        <v>20</v>
      </c>
      <c r="H1464" s="14">
        <f t="shared" si="149"/>
        <v>0.20916500663351889</v>
      </c>
      <c r="J1464" s="6">
        <f t="shared" si="150"/>
        <v>8.3666002653407556</v>
      </c>
      <c r="K1464" s="14" t="s">
        <v>22</v>
      </c>
      <c r="L1464" s="49">
        <v>42984</v>
      </c>
      <c r="M1464" s="49">
        <v>42990</v>
      </c>
      <c r="N1464" s="16">
        <v>0.14116999999999999</v>
      </c>
      <c r="O1464" s="16">
        <v>42.936802</v>
      </c>
      <c r="Q1464" s="16">
        <f>J1464/H1464</f>
        <v>40</v>
      </c>
      <c r="R1464" s="16">
        <f>3.1415*(H1464/2)^2*J1464</f>
        <v>0.28747769239839982</v>
      </c>
      <c r="S1464" s="16">
        <f t="shared" si="148"/>
        <v>0.8188533161344338</v>
      </c>
    </row>
    <row r="1465" spans="1:19" x14ac:dyDescent="0.45">
      <c r="G1465" s="13" t="s">
        <v>20</v>
      </c>
      <c r="H1465" s="14">
        <f t="shared" si="149"/>
        <v>0.20916500663351889</v>
      </c>
      <c r="J1465" s="6">
        <f t="shared" si="150"/>
        <v>8.3666002653407556</v>
      </c>
      <c r="K1465" s="14" t="s">
        <v>22</v>
      </c>
      <c r="L1465" s="49">
        <v>42998</v>
      </c>
      <c r="M1465" s="49">
        <v>43004</v>
      </c>
      <c r="N1465" s="16">
        <v>0.14116999999999999</v>
      </c>
      <c r="O1465" s="16">
        <v>42.936802</v>
      </c>
      <c r="Q1465" s="16">
        <f>J1465/H1465</f>
        <v>40</v>
      </c>
      <c r="R1465" s="16">
        <f>3.1415*(H1465/2)^2*J1465</f>
        <v>0.28747769239839982</v>
      </c>
      <c r="S1465" s="16">
        <f t="shared" si="148"/>
        <v>0.8188533161344338</v>
      </c>
    </row>
    <row r="1466" spans="1:19" x14ac:dyDescent="0.45">
      <c r="G1466" s="13" t="s">
        <v>20</v>
      </c>
      <c r="H1466" s="14">
        <f t="shared" si="149"/>
        <v>0.20916500663351889</v>
      </c>
      <c r="J1466" s="6">
        <f t="shared" si="150"/>
        <v>8.3666002653407556</v>
      </c>
      <c r="K1466" s="14" t="s">
        <v>22</v>
      </c>
      <c r="L1466" s="49">
        <v>43005</v>
      </c>
      <c r="M1466" s="49">
        <v>43011</v>
      </c>
      <c r="N1466" s="16">
        <v>0.14116999999999999</v>
      </c>
      <c r="O1466" s="16">
        <v>42.936802</v>
      </c>
      <c r="Q1466" s="16">
        <f>J1466/H1466</f>
        <v>40</v>
      </c>
      <c r="R1466" s="16">
        <f>3.1415*(H1466/2)^2*J1466</f>
        <v>0.28747769239839982</v>
      </c>
      <c r="S1466" s="16">
        <f t="shared" si="148"/>
        <v>0.8188533161344338</v>
      </c>
    </row>
    <row r="1467" spans="1:19" x14ac:dyDescent="0.45">
      <c r="G1467" s="13" t="s">
        <v>20</v>
      </c>
      <c r="H1467" s="14">
        <f t="shared" si="149"/>
        <v>0.20916500663351889</v>
      </c>
      <c r="J1467" s="6">
        <f t="shared" si="150"/>
        <v>8.3666002653407556</v>
      </c>
      <c r="K1467" s="14" t="s">
        <v>22</v>
      </c>
      <c r="L1467" s="49">
        <v>43011</v>
      </c>
      <c r="M1467" s="49">
        <v>43018</v>
      </c>
      <c r="N1467" s="16">
        <v>0.14116999999999999</v>
      </c>
      <c r="O1467" s="16">
        <v>42.936802</v>
      </c>
      <c r="Q1467" s="16">
        <f>J1467/H1467</f>
        <v>40</v>
      </c>
      <c r="R1467" s="16">
        <f>3.1415*(H1467/2)^2*J1467</f>
        <v>0.28747769239839982</v>
      </c>
      <c r="S1467" s="16">
        <f t="shared" si="148"/>
        <v>0.8188533161344338</v>
      </c>
    </row>
    <row r="1468" spans="1:19" x14ac:dyDescent="0.45">
      <c r="G1468" s="13" t="s">
        <v>20</v>
      </c>
      <c r="H1468" s="14">
        <f t="shared" si="149"/>
        <v>0.20916500663351889</v>
      </c>
      <c r="J1468" s="6">
        <f t="shared" si="150"/>
        <v>8.3666002653407556</v>
      </c>
      <c r="K1468" s="14" t="s">
        <v>22</v>
      </c>
      <c r="L1468" s="49">
        <v>43018</v>
      </c>
      <c r="M1468" s="49">
        <v>43025</v>
      </c>
      <c r="N1468" s="16">
        <v>0.14116999999999999</v>
      </c>
      <c r="O1468" s="16">
        <v>42.936802</v>
      </c>
      <c r="Q1468" s="16">
        <f>J1468/H1468</f>
        <v>40</v>
      </c>
      <c r="R1468" s="16">
        <f>3.1415*(H1468/2)^2*J1468</f>
        <v>0.28747769239839982</v>
      </c>
      <c r="S1468" s="16">
        <f t="shared" si="148"/>
        <v>0.8188533161344338</v>
      </c>
    </row>
    <row r="1469" spans="1:19" x14ac:dyDescent="0.45">
      <c r="G1469" s="13" t="s">
        <v>20</v>
      </c>
      <c r="H1469" s="14">
        <f t="shared" si="149"/>
        <v>0.20916500663351889</v>
      </c>
      <c r="J1469" s="6">
        <f t="shared" si="150"/>
        <v>8.3666002653407556</v>
      </c>
      <c r="K1469" s="14" t="s">
        <v>22</v>
      </c>
      <c r="L1469" s="49">
        <v>43025</v>
      </c>
      <c r="M1469" s="49">
        <v>43031</v>
      </c>
      <c r="N1469" s="16">
        <v>0.14116999999999999</v>
      </c>
      <c r="O1469" s="16">
        <v>42.936802</v>
      </c>
      <c r="Q1469" s="16">
        <f>J1469/H1469</f>
        <v>40</v>
      </c>
      <c r="R1469" s="16">
        <f>3.1415*(H1469/2)^2*J1469</f>
        <v>0.28747769239839982</v>
      </c>
      <c r="S1469" s="16">
        <f t="shared" si="148"/>
        <v>0.8188533161344338</v>
      </c>
    </row>
    <row r="1470" spans="1:19" x14ac:dyDescent="0.45">
      <c r="L1470" s="49"/>
      <c r="M1470" s="49"/>
    </row>
    <row r="1471" spans="1:19" x14ac:dyDescent="0.45">
      <c r="A1471" s="12">
        <v>107</v>
      </c>
      <c r="B1471" s="25" t="s">
        <v>38</v>
      </c>
      <c r="C1471" s="19">
        <v>2021</v>
      </c>
      <c r="G1471" s="13" t="s">
        <v>20</v>
      </c>
      <c r="H1471" s="14">
        <f>J1471/2</f>
        <v>4.1833001326703778</v>
      </c>
      <c r="I1471" s="14" t="s">
        <v>96</v>
      </c>
      <c r="J1471" s="6">
        <f>SQRT(3.5*20)</f>
        <v>8.3666002653407556</v>
      </c>
      <c r="K1471" s="14" t="s">
        <v>30</v>
      </c>
      <c r="L1471" s="48">
        <v>42909</v>
      </c>
      <c r="M1471" s="48">
        <v>42920</v>
      </c>
      <c r="N1471" s="16">
        <v>0.14116999999999999</v>
      </c>
      <c r="O1471" s="16">
        <v>42.936802</v>
      </c>
      <c r="Q1471" s="16">
        <f>J1471/H1471</f>
        <v>2</v>
      </c>
      <c r="R1471" s="16">
        <f>3.1415*(H1471/2)^2*J1471</f>
        <v>114.99107695935993</v>
      </c>
      <c r="S1471" s="16">
        <f t="shared" si="148"/>
        <v>6.033362818810776</v>
      </c>
    </row>
    <row r="1472" spans="1:19" x14ac:dyDescent="0.45">
      <c r="G1472" s="13" t="s">
        <v>20</v>
      </c>
      <c r="H1472" s="14">
        <f t="shared" ref="H1472:H1485" si="151">J1472/2</f>
        <v>4.1833001326703778</v>
      </c>
      <c r="J1472" s="6">
        <f t="shared" ref="J1472:J1485" si="152">SQRT(3.5*20)</f>
        <v>8.3666002653407556</v>
      </c>
      <c r="K1472" s="14" t="s">
        <v>30</v>
      </c>
      <c r="L1472" s="49">
        <v>42920</v>
      </c>
      <c r="M1472" s="49">
        <v>42927</v>
      </c>
      <c r="N1472" s="16">
        <v>0.14116999999999999</v>
      </c>
      <c r="O1472" s="16">
        <v>42.936802</v>
      </c>
      <c r="Q1472" s="16">
        <f>J1472/H1472</f>
        <v>2</v>
      </c>
      <c r="R1472" s="16">
        <f>3.1415*(H1472/2)^2*J1472</f>
        <v>114.99107695935993</v>
      </c>
      <c r="S1472" s="16">
        <f t="shared" si="148"/>
        <v>6.033362818810776</v>
      </c>
    </row>
    <row r="1473" spans="1:19" x14ac:dyDescent="0.45">
      <c r="G1473" s="13" t="s">
        <v>20</v>
      </c>
      <c r="H1473" s="14">
        <f t="shared" si="151"/>
        <v>4.1833001326703778</v>
      </c>
      <c r="J1473" s="6">
        <f t="shared" si="152"/>
        <v>8.3666002653407556</v>
      </c>
      <c r="K1473" s="14" t="s">
        <v>30</v>
      </c>
      <c r="L1473" s="49">
        <v>42928</v>
      </c>
      <c r="M1473" s="49">
        <v>42934</v>
      </c>
      <c r="N1473" s="16">
        <v>0.14116999999999999</v>
      </c>
      <c r="O1473" s="16">
        <v>42.936802</v>
      </c>
      <c r="Q1473" s="16">
        <f>J1473/H1473</f>
        <v>2</v>
      </c>
      <c r="R1473" s="16">
        <f>3.1415*(H1473/2)^2*J1473</f>
        <v>114.99107695935993</v>
      </c>
      <c r="S1473" s="16">
        <f t="shared" si="148"/>
        <v>6.033362818810776</v>
      </c>
    </row>
    <row r="1474" spans="1:19" x14ac:dyDescent="0.45">
      <c r="G1474" s="13" t="s">
        <v>20</v>
      </c>
      <c r="H1474" s="14">
        <f t="shared" si="151"/>
        <v>4.1833001326703778</v>
      </c>
      <c r="J1474" s="6">
        <f t="shared" si="152"/>
        <v>8.3666002653407556</v>
      </c>
      <c r="K1474" s="14" t="s">
        <v>30</v>
      </c>
      <c r="L1474" s="49">
        <v>42935</v>
      </c>
      <c r="M1474" s="49">
        <v>42938</v>
      </c>
      <c r="N1474" s="16">
        <v>0.14116999999999999</v>
      </c>
      <c r="O1474" s="16">
        <v>42.936802</v>
      </c>
      <c r="Q1474" s="16">
        <f>J1474/H1474</f>
        <v>2</v>
      </c>
      <c r="R1474" s="16">
        <f>3.1415*(H1474/2)^2*J1474</f>
        <v>114.99107695935993</v>
      </c>
      <c r="S1474" s="16">
        <f t="shared" si="148"/>
        <v>6.033362818810776</v>
      </c>
    </row>
    <row r="1475" spans="1:19" x14ac:dyDescent="0.45">
      <c r="G1475" s="13" t="s">
        <v>20</v>
      </c>
      <c r="H1475" s="14">
        <f t="shared" si="151"/>
        <v>4.1833001326703778</v>
      </c>
      <c r="J1475" s="6">
        <f t="shared" si="152"/>
        <v>8.3666002653407556</v>
      </c>
      <c r="K1475" s="14" t="s">
        <v>30</v>
      </c>
      <c r="L1475" s="49">
        <v>42948</v>
      </c>
      <c r="M1475" s="49">
        <v>42955</v>
      </c>
      <c r="N1475" s="16">
        <v>0.14116999999999999</v>
      </c>
      <c r="O1475" s="16">
        <v>42.936802</v>
      </c>
      <c r="Q1475" s="16">
        <f>J1475/H1475</f>
        <v>2</v>
      </c>
      <c r="R1475" s="16">
        <f>3.1415*(H1475/2)^2*J1475</f>
        <v>114.99107695935993</v>
      </c>
      <c r="S1475" s="16">
        <f t="shared" si="148"/>
        <v>6.033362818810776</v>
      </c>
    </row>
    <row r="1476" spans="1:19" x14ac:dyDescent="0.45">
      <c r="G1476" s="13" t="s">
        <v>20</v>
      </c>
      <c r="H1476" s="14">
        <f t="shared" si="151"/>
        <v>4.1833001326703778</v>
      </c>
      <c r="J1476" s="6">
        <f t="shared" si="152"/>
        <v>8.3666002653407556</v>
      </c>
      <c r="K1476" s="14" t="s">
        <v>30</v>
      </c>
      <c r="L1476" s="49">
        <v>42956</v>
      </c>
      <c r="M1476" s="49">
        <v>42962</v>
      </c>
      <c r="N1476" s="16">
        <v>0.14116999999999999</v>
      </c>
      <c r="O1476" s="16">
        <v>42.936802</v>
      </c>
      <c r="Q1476" s="16">
        <f>J1476/H1476</f>
        <v>2</v>
      </c>
      <c r="R1476" s="16">
        <f>3.1415*(H1476/2)^2*J1476</f>
        <v>114.99107695935993</v>
      </c>
      <c r="S1476" s="16">
        <f t="shared" si="148"/>
        <v>6.033362818810776</v>
      </c>
    </row>
    <row r="1477" spans="1:19" x14ac:dyDescent="0.45">
      <c r="G1477" s="13" t="s">
        <v>20</v>
      </c>
      <c r="H1477" s="14">
        <f t="shared" si="151"/>
        <v>4.1833001326703778</v>
      </c>
      <c r="J1477" s="6">
        <f t="shared" si="152"/>
        <v>8.3666002653407556</v>
      </c>
      <c r="K1477" s="14" t="s">
        <v>30</v>
      </c>
      <c r="L1477" s="49">
        <v>42963</v>
      </c>
      <c r="M1477" s="49">
        <v>42969</v>
      </c>
      <c r="N1477" s="16">
        <v>0.14116999999999999</v>
      </c>
      <c r="O1477" s="16">
        <v>42.936802</v>
      </c>
      <c r="Q1477" s="16">
        <f>J1477/H1477</f>
        <v>2</v>
      </c>
      <c r="R1477" s="16">
        <f>3.1415*(H1477/2)^2*J1477</f>
        <v>114.99107695935993</v>
      </c>
      <c r="S1477" s="16">
        <f t="shared" si="148"/>
        <v>6.033362818810776</v>
      </c>
    </row>
    <row r="1478" spans="1:19" x14ac:dyDescent="0.45">
      <c r="G1478" s="13" t="s">
        <v>20</v>
      </c>
      <c r="H1478" s="14">
        <f t="shared" si="151"/>
        <v>4.1833001326703778</v>
      </c>
      <c r="J1478" s="6">
        <f t="shared" si="152"/>
        <v>8.3666002653407556</v>
      </c>
      <c r="K1478" s="14" t="s">
        <v>30</v>
      </c>
      <c r="L1478" s="49">
        <v>42970</v>
      </c>
      <c r="M1478" s="49">
        <v>42975</v>
      </c>
      <c r="N1478" s="16">
        <v>0.14116999999999999</v>
      </c>
      <c r="O1478" s="16">
        <v>42.936802</v>
      </c>
      <c r="Q1478" s="16">
        <f>J1478/H1478</f>
        <v>2</v>
      </c>
      <c r="R1478" s="16">
        <f>3.1415*(H1478/2)^2*J1478</f>
        <v>114.99107695935993</v>
      </c>
      <c r="S1478" s="16">
        <f t="shared" si="148"/>
        <v>6.033362818810776</v>
      </c>
    </row>
    <row r="1479" spans="1:19" x14ac:dyDescent="0.45">
      <c r="G1479" s="13" t="s">
        <v>20</v>
      </c>
      <c r="H1479" s="14">
        <f t="shared" si="151"/>
        <v>4.1833001326703778</v>
      </c>
      <c r="J1479" s="6">
        <f t="shared" si="152"/>
        <v>8.3666002653407556</v>
      </c>
      <c r="K1479" s="14" t="s">
        <v>30</v>
      </c>
      <c r="L1479" s="49">
        <v>42976</v>
      </c>
      <c r="M1479" s="49">
        <v>42984</v>
      </c>
      <c r="N1479" s="16">
        <v>0.14116999999999999</v>
      </c>
      <c r="O1479" s="16">
        <v>42.936802</v>
      </c>
      <c r="Q1479" s="16">
        <f>J1479/H1479</f>
        <v>2</v>
      </c>
      <c r="R1479" s="16">
        <f>3.1415*(H1479/2)^2*J1479</f>
        <v>114.99107695935993</v>
      </c>
      <c r="S1479" s="16">
        <f t="shared" si="148"/>
        <v>6.033362818810776</v>
      </c>
    </row>
    <row r="1480" spans="1:19" x14ac:dyDescent="0.45">
      <c r="G1480" s="13" t="s">
        <v>20</v>
      </c>
      <c r="H1480" s="14">
        <f t="shared" si="151"/>
        <v>4.1833001326703778</v>
      </c>
      <c r="J1480" s="6">
        <f t="shared" si="152"/>
        <v>8.3666002653407556</v>
      </c>
      <c r="K1480" s="14" t="s">
        <v>30</v>
      </c>
      <c r="L1480" s="49">
        <v>42984</v>
      </c>
      <c r="M1480" s="49">
        <v>42990</v>
      </c>
      <c r="N1480" s="16">
        <v>0.14116999999999999</v>
      </c>
      <c r="O1480" s="16">
        <v>42.936802</v>
      </c>
      <c r="Q1480" s="16">
        <f>J1480/H1480</f>
        <v>2</v>
      </c>
      <c r="R1480" s="16">
        <f>3.1415*(H1480/2)^2*J1480</f>
        <v>114.99107695935993</v>
      </c>
      <c r="S1480" s="16">
        <f t="shared" si="148"/>
        <v>6.033362818810776</v>
      </c>
    </row>
    <row r="1481" spans="1:19" x14ac:dyDescent="0.45">
      <c r="G1481" s="13" t="s">
        <v>20</v>
      </c>
      <c r="H1481" s="14">
        <f t="shared" si="151"/>
        <v>4.1833001326703778</v>
      </c>
      <c r="J1481" s="6">
        <f t="shared" si="152"/>
        <v>8.3666002653407556</v>
      </c>
      <c r="K1481" s="14" t="s">
        <v>30</v>
      </c>
      <c r="L1481" s="49">
        <v>42998</v>
      </c>
      <c r="M1481" s="49">
        <v>43004</v>
      </c>
      <c r="N1481" s="16">
        <v>0.14116999999999999</v>
      </c>
      <c r="O1481" s="16">
        <v>42.936802</v>
      </c>
      <c r="Q1481" s="16">
        <f>J1481/H1481</f>
        <v>2</v>
      </c>
      <c r="R1481" s="16">
        <f>3.1415*(H1481/2)^2*J1481</f>
        <v>114.99107695935993</v>
      </c>
      <c r="S1481" s="16">
        <f t="shared" si="148"/>
        <v>6.033362818810776</v>
      </c>
    </row>
    <row r="1482" spans="1:19" x14ac:dyDescent="0.45">
      <c r="G1482" s="13" t="s">
        <v>20</v>
      </c>
      <c r="H1482" s="14">
        <f t="shared" si="151"/>
        <v>4.1833001326703778</v>
      </c>
      <c r="J1482" s="6">
        <f t="shared" si="152"/>
        <v>8.3666002653407556</v>
      </c>
      <c r="K1482" s="14" t="s">
        <v>30</v>
      </c>
      <c r="L1482" s="49">
        <v>43005</v>
      </c>
      <c r="M1482" s="49">
        <v>43011</v>
      </c>
      <c r="N1482" s="16">
        <v>0.14116999999999999</v>
      </c>
      <c r="O1482" s="16">
        <v>42.936802</v>
      </c>
      <c r="Q1482" s="16">
        <f>J1482/H1482</f>
        <v>2</v>
      </c>
      <c r="R1482" s="16">
        <f>3.1415*(H1482/2)^2*J1482</f>
        <v>114.99107695935993</v>
      </c>
      <c r="S1482" s="16">
        <f t="shared" si="148"/>
        <v>6.033362818810776</v>
      </c>
    </row>
    <row r="1483" spans="1:19" x14ac:dyDescent="0.45">
      <c r="G1483" s="13" t="s">
        <v>20</v>
      </c>
      <c r="H1483" s="14">
        <f t="shared" si="151"/>
        <v>4.1833001326703778</v>
      </c>
      <c r="J1483" s="6">
        <f t="shared" si="152"/>
        <v>8.3666002653407556</v>
      </c>
      <c r="K1483" s="14" t="s">
        <v>30</v>
      </c>
      <c r="L1483" s="49">
        <v>43011</v>
      </c>
      <c r="M1483" s="49">
        <v>43018</v>
      </c>
      <c r="N1483" s="16">
        <v>0.14116999999999999</v>
      </c>
      <c r="O1483" s="16">
        <v>42.936802</v>
      </c>
      <c r="Q1483" s="16">
        <f>J1483/H1483</f>
        <v>2</v>
      </c>
      <c r="R1483" s="16">
        <f>3.1415*(H1483/2)^2*J1483</f>
        <v>114.99107695935993</v>
      </c>
      <c r="S1483" s="16">
        <f t="shared" si="148"/>
        <v>6.033362818810776</v>
      </c>
    </row>
    <row r="1484" spans="1:19" x14ac:dyDescent="0.45">
      <c r="G1484" s="13" t="s">
        <v>20</v>
      </c>
      <c r="H1484" s="14">
        <f t="shared" si="151"/>
        <v>4.1833001326703778</v>
      </c>
      <c r="J1484" s="6">
        <f t="shared" si="152"/>
        <v>8.3666002653407556</v>
      </c>
      <c r="K1484" s="14" t="s">
        <v>30</v>
      </c>
      <c r="L1484" s="49">
        <v>43018</v>
      </c>
      <c r="M1484" s="49">
        <v>43025</v>
      </c>
      <c r="N1484" s="16">
        <v>0.14116999999999999</v>
      </c>
      <c r="O1484" s="16">
        <v>42.936802</v>
      </c>
      <c r="Q1484" s="16">
        <f>J1484/H1484</f>
        <v>2</v>
      </c>
      <c r="R1484" s="16">
        <f>3.1415*(H1484/2)^2*J1484</f>
        <v>114.99107695935993</v>
      </c>
      <c r="S1484" s="16">
        <f t="shared" si="148"/>
        <v>6.033362818810776</v>
      </c>
    </row>
    <row r="1485" spans="1:19" x14ac:dyDescent="0.45">
      <c r="G1485" s="13" t="s">
        <v>20</v>
      </c>
      <c r="H1485" s="14">
        <f t="shared" si="151"/>
        <v>4.1833001326703778</v>
      </c>
      <c r="J1485" s="6">
        <f t="shared" si="152"/>
        <v>8.3666002653407556</v>
      </c>
      <c r="K1485" s="14" t="s">
        <v>30</v>
      </c>
      <c r="L1485" s="49">
        <v>43025</v>
      </c>
      <c r="M1485" s="49">
        <v>43031</v>
      </c>
      <c r="N1485" s="16">
        <v>0.14116999999999999</v>
      </c>
      <c r="O1485" s="16">
        <v>42.936802</v>
      </c>
      <c r="Q1485" s="16">
        <f>J1485/H1485</f>
        <v>2</v>
      </c>
      <c r="R1485" s="16">
        <f>3.1415*(H1485/2)^2*J1485</f>
        <v>114.99107695935993</v>
      </c>
      <c r="S1485" s="16">
        <f t="shared" si="148"/>
        <v>6.033362818810776</v>
      </c>
    </row>
    <row r="1486" spans="1:19" x14ac:dyDescent="0.45">
      <c r="L1486" s="49"/>
      <c r="M1486" s="49"/>
    </row>
    <row r="1487" spans="1:19" x14ac:dyDescent="0.45">
      <c r="A1487" s="12">
        <v>108</v>
      </c>
      <c r="B1487" t="s">
        <v>97</v>
      </c>
      <c r="C1487" s="13">
        <v>2020</v>
      </c>
      <c r="E1487" s="13" t="s">
        <v>20</v>
      </c>
      <c r="H1487" s="14">
        <f>J1487/40</f>
        <v>23.25</v>
      </c>
      <c r="J1487" s="6">
        <v>930</v>
      </c>
      <c r="K1487" s="6" t="s">
        <v>22</v>
      </c>
      <c r="L1487" s="15">
        <v>42887</v>
      </c>
      <c r="M1487" s="15">
        <v>43251</v>
      </c>
      <c r="N1487" s="16">
        <v>-6.9149500000000002</v>
      </c>
      <c r="O1487" s="16">
        <v>52.861199999999997</v>
      </c>
      <c r="Q1487" s="16">
        <f>J1487/H1487</f>
        <v>40</v>
      </c>
      <c r="R1487" s="16">
        <f>3.1415*(H1487/2)^2*J1487</f>
        <v>394826.17429687502</v>
      </c>
      <c r="S1487" s="16">
        <f t="shared" si="148"/>
        <v>91.020672657176078</v>
      </c>
    </row>
    <row r="1488" spans="1:19" x14ac:dyDescent="0.45">
      <c r="K1488" s="6"/>
      <c r="M1488" s="15"/>
    </row>
    <row r="1489" spans="1:19" x14ac:dyDescent="0.45">
      <c r="A1489" s="12">
        <v>109</v>
      </c>
      <c r="B1489" t="s">
        <v>97</v>
      </c>
      <c r="C1489" s="13">
        <v>2020</v>
      </c>
      <c r="E1489" s="13" t="s">
        <v>20</v>
      </c>
      <c r="H1489" s="14">
        <f t="shared" ref="H1489:H1493" si="153">J1489/40</f>
        <v>22.25</v>
      </c>
      <c r="J1489" s="6">
        <v>890</v>
      </c>
      <c r="K1489" s="6" t="s">
        <v>22</v>
      </c>
      <c r="L1489" s="15">
        <v>42887</v>
      </c>
      <c r="M1489" s="15">
        <v>43251</v>
      </c>
      <c r="N1489" s="16">
        <v>-6.4967699999999997</v>
      </c>
      <c r="O1489" s="16">
        <v>52.29766</v>
      </c>
      <c r="Q1489" s="16">
        <f>J1489/H1489</f>
        <v>40</v>
      </c>
      <c r="R1489" s="16">
        <f>3.1415*(H1489/2)^2*J1489</f>
        <v>346040.64273437503</v>
      </c>
      <c r="S1489" s="16">
        <f t="shared" si="148"/>
        <v>87.105805016007167</v>
      </c>
    </row>
    <row r="1490" spans="1:19" x14ac:dyDescent="0.45">
      <c r="K1490" s="6"/>
      <c r="M1490" s="15"/>
    </row>
    <row r="1491" spans="1:19" x14ac:dyDescent="0.45">
      <c r="A1491" s="12">
        <v>110</v>
      </c>
      <c r="B1491" t="s">
        <v>97</v>
      </c>
      <c r="C1491" s="13">
        <v>2020</v>
      </c>
      <c r="E1491" s="13" t="s">
        <v>20</v>
      </c>
      <c r="H1491" s="14">
        <f t="shared" si="153"/>
        <v>24.5</v>
      </c>
      <c r="J1491" s="6">
        <v>980</v>
      </c>
      <c r="K1491" s="6" t="s">
        <v>22</v>
      </c>
      <c r="L1491" s="15">
        <v>42887</v>
      </c>
      <c r="M1491" s="15">
        <v>43251</v>
      </c>
      <c r="N1491" s="16">
        <v>-10.24099</v>
      </c>
      <c r="O1491" s="16">
        <v>51.938290000000002</v>
      </c>
      <c r="Q1491" s="16">
        <f>J1491/H1491</f>
        <v>40</v>
      </c>
      <c r="R1491" s="16">
        <f>3.1415*(H1491/2)^2*J1491</f>
        <v>461992.916875</v>
      </c>
      <c r="S1491" s="16">
        <f t="shared" si="148"/>
        <v>95.914257208637125</v>
      </c>
    </row>
    <row r="1492" spans="1:19" x14ac:dyDescent="0.45">
      <c r="K1492" s="6"/>
      <c r="M1492" s="15"/>
    </row>
    <row r="1493" spans="1:19" x14ac:dyDescent="0.45">
      <c r="A1493" s="12">
        <v>111</v>
      </c>
      <c r="B1493" t="s">
        <v>97</v>
      </c>
      <c r="C1493" s="13">
        <v>2020</v>
      </c>
      <c r="F1493" s="13" t="s">
        <v>20</v>
      </c>
      <c r="H1493" s="14">
        <f t="shared" si="153"/>
        <v>18.25</v>
      </c>
      <c r="J1493" s="6">
        <v>730</v>
      </c>
      <c r="K1493" s="6" t="s">
        <v>22</v>
      </c>
      <c r="L1493" s="15">
        <v>42887</v>
      </c>
      <c r="M1493" s="15">
        <v>43251</v>
      </c>
      <c r="N1493" s="16">
        <v>-7.3394500000000003</v>
      </c>
      <c r="O1493" s="16">
        <v>55.371749999999999</v>
      </c>
      <c r="Q1493" s="16">
        <f>J1493/H1493</f>
        <v>40</v>
      </c>
      <c r="R1493" s="16">
        <f>3.1415*(H1493/2)^2*J1493</f>
        <v>190952.64148437502</v>
      </c>
      <c r="S1493" s="16">
        <f t="shared" si="148"/>
        <v>71.446334451331722</v>
      </c>
    </row>
    <row r="1494" spans="1:19" x14ac:dyDescent="0.45">
      <c r="K1494" s="6"/>
      <c r="M1494" s="15"/>
    </row>
    <row r="1495" spans="1:19" ht="28.5" x14ac:dyDescent="0.45">
      <c r="A1495" s="12">
        <v>112</v>
      </c>
      <c r="B1495" t="s">
        <v>98</v>
      </c>
      <c r="C1495" s="13">
        <v>2022</v>
      </c>
      <c r="F1495" s="13" t="s">
        <v>20</v>
      </c>
      <c r="H1495" s="14">
        <f>J1495/40</f>
        <v>9.6824583655185421</v>
      </c>
      <c r="I1495" s="14" t="s">
        <v>99</v>
      </c>
      <c r="J1495" s="6">
        <f>SQRT(300*500)</f>
        <v>387.29833462074168</v>
      </c>
      <c r="K1495" s="14" t="s">
        <v>22</v>
      </c>
      <c r="L1495" s="15">
        <v>43160</v>
      </c>
      <c r="M1495" s="15">
        <v>43190</v>
      </c>
      <c r="N1495" s="16">
        <f>106+51/60</f>
        <v>106.85</v>
      </c>
      <c r="O1495" s="16">
        <f>-6 -(7/60)</f>
        <v>-6.1166666666666663</v>
      </c>
      <c r="Q1495" s="16">
        <f>J1495/H1495</f>
        <v>40</v>
      </c>
      <c r="R1495" s="16">
        <f>3.1415*(H1495/2)^2*J1495</f>
        <v>28516.352770571717</v>
      </c>
      <c r="S1495" s="16">
        <f t="shared" ref="S1495:S1519" si="154">2 * (R1495*3/(4*3.1415))^(1/3)</f>
        <v>37.905542942133309</v>
      </c>
    </row>
    <row r="1496" spans="1:19" x14ac:dyDescent="0.45">
      <c r="F1496" s="13" t="s">
        <v>20</v>
      </c>
      <c r="H1496" s="14">
        <f t="shared" ref="H1496:H1506" si="155">J1496/40</f>
        <v>9.6824583655185421</v>
      </c>
      <c r="J1496" s="6">
        <f t="shared" ref="J1496:J1506" si="156">SQRT(300*500)</f>
        <v>387.29833462074168</v>
      </c>
      <c r="K1496" s="14" t="s">
        <v>22</v>
      </c>
      <c r="L1496" s="15">
        <v>43191</v>
      </c>
      <c r="M1496" s="15">
        <v>43220</v>
      </c>
      <c r="N1496" s="16">
        <f t="shared" ref="N1496:N1506" si="157">106+51/60</f>
        <v>106.85</v>
      </c>
      <c r="O1496" s="16">
        <f t="shared" ref="O1496:O1506" si="158">-6 -(7/60)</f>
        <v>-6.1166666666666663</v>
      </c>
      <c r="Q1496" s="16">
        <f>J1496/H1496</f>
        <v>40</v>
      </c>
      <c r="R1496" s="16">
        <f>3.1415*(H1496/2)^2*J1496</f>
        <v>28516.352770571717</v>
      </c>
      <c r="S1496" s="16">
        <f t="shared" si="154"/>
        <v>37.905542942133309</v>
      </c>
    </row>
    <row r="1497" spans="1:19" x14ac:dyDescent="0.45">
      <c r="F1497" s="13" t="s">
        <v>20</v>
      </c>
      <c r="H1497" s="14">
        <f t="shared" si="155"/>
        <v>9.6824583655185421</v>
      </c>
      <c r="J1497" s="6">
        <f t="shared" si="156"/>
        <v>387.29833462074168</v>
      </c>
      <c r="K1497" s="14" t="s">
        <v>22</v>
      </c>
      <c r="L1497" s="15">
        <v>43221</v>
      </c>
      <c r="M1497" s="15">
        <v>43251</v>
      </c>
      <c r="N1497" s="16">
        <f t="shared" si="157"/>
        <v>106.85</v>
      </c>
      <c r="O1497" s="16">
        <f t="shared" si="158"/>
        <v>-6.1166666666666663</v>
      </c>
      <c r="Q1497" s="16">
        <f>J1497/H1497</f>
        <v>40</v>
      </c>
      <c r="R1497" s="16">
        <f>3.1415*(H1497/2)^2*J1497</f>
        <v>28516.352770571717</v>
      </c>
      <c r="S1497" s="16">
        <f t="shared" si="154"/>
        <v>37.905542942133309</v>
      </c>
    </row>
    <row r="1498" spans="1:19" x14ac:dyDescent="0.45">
      <c r="F1498" s="13" t="s">
        <v>20</v>
      </c>
      <c r="H1498" s="14">
        <f t="shared" si="155"/>
        <v>9.6824583655185421</v>
      </c>
      <c r="J1498" s="6">
        <f t="shared" si="156"/>
        <v>387.29833462074168</v>
      </c>
      <c r="K1498" s="14" t="s">
        <v>22</v>
      </c>
      <c r="L1498" s="15">
        <v>43252</v>
      </c>
      <c r="M1498" s="15">
        <v>43281</v>
      </c>
      <c r="N1498" s="16">
        <f t="shared" si="157"/>
        <v>106.85</v>
      </c>
      <c r="O1498" s="16">
        <f t="shared" si="158"/>
        <v>-6.1166666666666663</v>
      </c>
      <c r="Q1498" s="16">
        <f>J1498/H1498</f>
        <v>40</v>
      </c>
      <c r="R1498" s="16">
        <f>3.1415*(H1498/2)^2*J1498</f>
        <v>28516.352770571717</v>
      </c>
      <c r="S1498" s="16">
        <f t="shared" si="154"/>
        <v>37.905542942133309</v>
      </c>
    </row>
    <row r="1499" spans="1:19" x14ac:dyDescent="0.45">
      <c r="F1499" s="13" t="s">
        <v>20</v>
      </c>
      <c r="H1499" s="14">
        <f t="shared" si="155"/>
        <v>9.6824583655185421</v>
      </c>
      <c r="J1499" s="6">
        <f t="shared" si="156"/>
        <v>387.29833462074168</v>
      </c>
      <c r="K1499" s="14" t="s">
        <v>22</v>
      </c>
      <c r="L1499" s="15">
        <v>43282</v>
      </c>
      <c r="M1499" s="15">
        <v>43312</v>
      </c>
      <c r="N1499" s="16">
        <f t="shared" si="157"/>
        <v>106.85</v>
      </c>
      <c r="O1499" s="16">
        <f t="shared" si="158"/>
        <v>-6.1166666666666663</v>
      </c>
      <c r="Q1499" s="16">
        <f>J1499/H1499</f>
        <v>40</v>
      </c>
      <c r="R1499" s="16">
        <f>3.1415*(H1499/2)^2*J1499</f>
        <v>28516.352770571717</v>
      </c>
      <c r="S1499" s="16">
        <f t="shared" si="154"/>
        <v>37.905542942133309</v>
      </c>
    </row>
    <row r="1500" spans="1:19" x14ac:dyDescent="0.45">
      <c r="F1500" s="13" t="s">
        <v>20</v>
      </c>
      <c r="H1500" s="14">
        <f t="shared" si="155"/>
        <v>9.6824583655185421</v>
      </c>
      <c r="J1500" s="6">
        <f t="shared" si="156"/>
        <v>387.29833462074168</v>
      </c>
      <c r="K1500" s="14" t="s">
        <v>22</v>
      </c>
      <c r="L1500" s="15">
        <v>43313</v>
      </c>
      <c r="M1500" s="15">
        <v>43343</v>
      </c>
      <c r="N1500" s="16">
        <f t="shared" si="157"/>
        <v>106.85</v>
      </c>
      <c r="O1500" s="16">
        <f t="shared" si="158"/>
        <v>-6.1166666666666663</v>
      </c>
      <c r="Q1500" s="16">
        <f>J1500/H1500</f>
        <v>40</v>
      </c>
      <c r="R1500" s="16">
        <f>3.1415*(H1500/2)^2*J1500</f>
        <v>28516.352770571717</v>
      </c>
      <c r="S1500" s="16">
        <f t="shared" si="154"/>
        <v>37.905542942133309</v>
      </c>
    </row>
    <row r="1501" spans="1:19" x14ac:dyDescent="0.45">
      <c r="F1501" s="13" t="s">
        <v>20</v>
      </c>
      <c r="H1501" s="14">
        <f t="shared" si="155"/>
        <v>9.6824583655185421</v>
      </c>
      <c r="J1501" s="6">
        <f t="shared" si="156"/>
        <v>387.29833462074168</v>
      </c>
      <c r="K1501" s="14" t="s">
        <v>22</v>
      </c>
      <c r="L1501" s="15">
        <v>43344</v>
      </c>
      <c r="M1501" s="15">
        <v>43373</v>
      </c>
      <c r="N1501" s="16">
        <f t="shared" si="157"/>
        <v>106.85</v>
      </c>
      <c r="O1501" s="16">
        <f t="shared" si="158"/>
        <v>-6.1166666666666663</v>
      </c>
      <c r="Q1501" s="16">
        <f>J1501/H1501</f>
        <v>40</v>
      </c>
      <c r="R1501" s="16">
        <f>3.1415*(H1501/2)^2*J1501</f>
        <v>28516.352770571717</v>
      </c>
      <c r="S1501" s="16">
        <f t="shared" si="154"/>
        <v>37.905542942133309</v>
      </c>
    </row>
    <row r="1502" spans="1:19" x14ac:dyDescent="0.45">
      <c r="F1502" s="13" t="s">
        <v>20</v>
      </c>
      <c r="H1502" s="14">
        <f t="shared" si="155"/>
        <v>9.6824583655185421</v>
      </c>
      <c r="J1502" s="6">
        <f t="shared" si="156"/>
        <v>387.29833462074168</v>
      </c>
      <c r="K1502" s="14" t="s">
        <v>22</v>
      </c>
      <c r="L1502" s="15">
        <v>43374</v>
      </c>
      <c r="M1502" s="15">
        <v>43404</v>
      </c>
      <c r="N1502" s="16">
        <f t="shared" si="157"/>
        <v>106.85</v>
      </c>
      <c r="O1502" s="16">
        <f t="shared" si="158"/>
        <v>-6.1166666666666663</v>
      </c>
      <c r="Q1502" s="16">
        <f>J1502/H1502</f>
        <v>40</v>
      </c>
      <c r="R1502" s="16">
        <f>3.1415*(H1502/2)^2*J1502</f>
        <v>28516.352770571717</v>
      </c>
      <c r="S1502" s="16">
        <f t="shared" si="154"/>
        <v>37.905542942133309</v>
      </c>
    </row>
    <row r="1503" spans="1:19" x14ac:dyDescent="0.45">
      <c r="F1503" s="13" t="s">
        <v>20</v>
      </c>
      <c r="H1503" s="14">
        <f t="shared" si="155"/>
        <v>9.6824583655185421</v>
      </c>
      <c r="J1503" s="6">
        <f t="shared" si="156"/>
        <v>387.29833462074168</v>
      </c>
      <c r="K1503" s="14" t="s">
        <v>22</v>
      </c>
      <c r="L1503" s="15">
        <v>43405</v>
      </c>
      <c r="M1503" s="15">
        <v>43434</v>
      </c>
      <c r="N1503" s="16">
        <f t="shared" si="157"/>
        <v>106.85</v>
      </c>
      <c r="O1503" s="16">
        <f t="shared" si="158"/>
        <v>-6.1166666666666663</v>
      </c>
      <c r="Q1503" s="16">
        <f>J1503/H1503</f>
        <v>40</v>
      </c>
      <c r="R1503" s="16">
        <f>3.1415*(H1503/2)^2*J1503</f>
        <v>28516.352770571717</v>
      </c>
      <c r="S1503" s="16">
        <f t="shared" si="154"/>
        <v>37.905542942133309</v>
      </c>
    </row>
    <row r="1504" spans="1:19" x14ac:dyDescent="0.45">
      <c r="F1504" s="13" t="s">
        <v>20</v>
      </c>
      <c r="H1504" s="14">
        <f t="shared" si="155"/>
        <v>9.6824583655185421</v>
      </c>
      <c r="J1504" s="6">
        <f t="shared" si="156"/>
        <v>387.29833462074168</v>
      </c>
      <c r="K1504" s="14" t="s">
        <v>22</v>
      </c>
      <c r="L1504" s="15">
        <v>43435</v>
      </c>
      <c r="M1504" s="15">
        <v>43465</v>
      </c>
      <c r="N1504" s="16">
        <f t="shared" si="157"/>
        <v>106.85</v>
      </c>
      <c r="O1504" s="16">
        <f t="shared" si="158"/>
        <v>-6.1166666666666663</v>
      </c>
      <c r="Q1504" s="16">
        <f>J1504/H1504</f>
        <v>40</v>
      </c>
      <c r="R1504" s="16">
        <f>3.1415*(H1504/2)^2*J1504</f>
        <v>28516.352770571717</v>
      </c>
      <c r="S1504" s="16">
        <f t="shared" si="154"/>
        <v>37.905542942133309</v>
      </c>
    </row>
    <row r="1505" spans="1:19" x14ac:dyDescent="0.45">
      <c r="F1505" s="13" t="s">
        <v>20</v>
      </c>
      <c r="H1505" s="14">
        <f t="shared" si="155"/>
        <v>9.6824583655185421</v>
      </c>
      <c r="J1505" s="6">
        <f t="shared" si="156"/>
        <v>387.29833462074168</v>
      </c>
      <c r="K1505" s="14" t="s">
        <v>22</v>
      </c>
      <c r="L1505" s="15">
        <v>43466</v>
      </c>
      <c r="M1505" s="15">
        <v>43496</v>
      </c>
      <c r="N1505" s="16">
        <f t="shared" si="157"/>
        <v>106.85</v>
      </c>
      <c r="O1505" s="16">
        <f t="shared" si="158"/>
        <v>-6.1166666666666663</v>
      </c>
      <c r="Q1505" s="16">
        <f>J1505/H1505</f>
        <v>40</v>
      </c>
      <c r="R1505" s="16">
        <f>3.1415*(H1505/2)^2*J1505</f>
        <v>28516.352770571717</v>
      </c>
      <c r="S1505" s="16">
        <f t="shared" si="154"/>
        <v>37.905542942133309</v>
      </c>
    </row>
    <row r="1506" spans="1:19" x14ac:dyDescent="0.45">
      <c r="F1506" s="13" t="s">
        <v>20</v>
      </c>
      <c r="H1506" s="14">
        <f t="shared" si="155"/>
        <v>9.6824583655185421</v>
      </c>
      <c r="J1506" s="6">
        <f t="shared" si="156"/>
        <v>387.29833462074168</v>
      </c>
      <c r="K1506" s="14" t="s">
        <v>22</v>
      </c>
      <c r="L1506" s="15">
        <v>43497</v>
      </c>
      <c r="M1506" s="15">
        <v>43524</v>
      </c>
      <c r="N1506" s="16">
        <f t="shared" si="157"/>
        <v>106.85</v>
      </c>
      <c r="O1506" s="16">
        <f t="shared" si="158"/>
        <v>-6.1166666666666663</v>
      </c>
      <c r="Q1506" s="16">
        <f>J1506/H1506</f>
        <v>40</v>
      </c>
      <c r="R1506" s="16">
        <f>3.1415*(H1506/2)^2*J1506</f>
        <v>28516.352770571717</v>
      </c>
      <c r="S1506" s="16">
        <f t="shared" si="154"/>
        <v>37.905542942133309</v>
      </c>
    </row>
    <row r="1507" spans="1:19" x14ac:dyDescent="0.45">
      <c r="M1507" s="15"/>
    </row>
    <row r="1508" spans="1:19" x14ac:dyDescent="0.45">
      <c r="A1508" s="12">
        <v>113</v>
      </c>
      <c r="B1508" t="s">
        <v>98</v>
      </c>
      <c r="C1508" s="13">
        <v>2022</v>
      </c>
      <c r="F1508" s="13" t="s">
        <v>20</v>
      </c>
      <c r="H1508" s="14">
        <f>J1508/2</f>
        <v>193.64916731037084</v>
      </c>
      <c r="J1508" s="6">
        <f>SQRT(300*500)</f>
        <v>387.29833462074168</v>
      </c>
      <c r="K1508" s="14" t="s">
        <v>30</v>
      </c>
      <c r="L1508" s="15">
        <v>43160</v>
      </c>
      <c r="M1508" s="15">
        <v>43190</v>
      </c>
      <c r="N1508" s="16">
        <f>106+51/60</f>
        <v>106.85</v>
      </c>
      <c r="O1508" s="16">
        <f>-6 -(7/60)</f>
        <v>-6.1166666666666663</v>
      </c>
      <c r="Q1508" s="16">
        <f>J1508/H1508</f>
        <v>2</v>
      </c>
      <c r="R1508" s="16">
        <f>3.1415*(H1508/2)^2*J1508</f>
        <v>11406541.108228687</v>
      </c>
      <c r="S1508" s="16">
        <f t="shared" si="154"/>
        <v>279.29042834376969</v>
      </c>
    </row>
    <row r="1509" spans="1:19" x14ac:dyDescent="0.45">
      <c r="F1509" s="13" t="s">
        <v>20</v>
      </c>
      <c r="H1509" s="14">
        <f t="shared" ref="H1509:H1519" si="159">J1509/2</f>
        <v>193.64916731037084</v>
      </c>
      <c r="J1509" s="6">
        <f t="shared" ref="J1509:J1519" si="160">SQRT(300*500)</f>
        <v>387.29833462074168</v>
      </c>
      <c r="K1509" s="14" t="s">
        <v>30</v>
      </c>
      <c r="L1509" s="15">
        <v>43191</v>
      </c>
      <c r="M1509" s="15">
        <v>43220</v>
      </c>
      <c r="N1509" s="16">
        <f t="shared" ref="N1509:N1519" si="161">106+51/60</f>
        <v>106.85</v>
      </c>
      <c r="O1509" s="16">
        <f t="shared" ref="O1509:O1519" si="162">-6 -(7/60)</f>
        <v>-6.1166666666666663</v>
      </c>
      <c r="Q1509" s="16">
        <f>J1509/H1509</f>
        <v>2</v>
      </c>
      <c r="R1509" s="16">
        <f>3.1415*(H1509/2)^2*J1509</f>
        <v>11406541.108228687</v>
      </c>
      <c r="S1509" s="16">
        <f t="shared" si="154"/>
        <v>279.29042834376969</v>
      </c>
    </row>
    <row r="1510" spans="1:19" x14ac:dyDescent="0.45">
      <c r="F1510" s="13" t="s">
        <v>20</v>
      </c>
      <c r="H1510" s="14">
        <f t="shared" si="159"/>
        <v>193.64916731037084</v>
      </c>
      <c r="J1510" s="6">
        <f t="shared" si="160"/>
        <v>387.29833462074168</v>
      </c>
      <c r="K1510" s="14" t="s">
        <v>30</v>
      </c>
      <c r="L1510" s="15">
        <v>43221</v>
      </c>
      <c r="M1510" s="15">
        <v>43251</v>
      </c>
      <c r="N1510" s="16">
        <f t="shared" si="161"/>
        <v>106.85</v>
      </c>
      <c r="O1510" s="16">
        <f t="shared" si="162"/>
        <v>-6.1166666666666663</v>
      </c>
      <c r="Q1510" s="16">
        <f>J1510/H1510</f>
        <v>2</v>
      </c>
      <c r="R1510" s="16">
        <f>3.1415*(H1510/2)^2*J1510</f>
        <v>11406541.108228687</v>
      </c>
      <c r="S1510" s="16">
        <f t="shared" si="154"/>
        <v>279.29042834376969</v>
      </c>
    </row>
    <row r="1511" spans="1:19" x14ac:dyDescent="0.45">
      <c r="F1511" s="13" t="s">
        <v>20</v>
      </c>
      <c r="H1511" s="14">
        <f t="shared" si="159"/>
        <v>193.64916731037084</v>
      </c>
      <c r="J1511" s="6">
        <f t="shared" si="160"/>
        <v>387.29833462074168</v>
      </c>
      <c r="K1511" s="14" t="s">
        <v>30</v>
      </c>
      <c r="L1511" s="15">
        <v>43252</v>
      </c>
      <c r="M1511" s="15">
        <v>43281</v>
      </c>
      <c r="N1511" s="16">
        <f t="shared" si="161"/>
        <v>106.85</v>
      </c>
      <c r="O1511" s="16">
        <f t="shared" si="162"/>
        <v>-6.1166666666666663</v>
      </c>
      <c r="Q1511" s="16">
        <f>J1511/H1511</f>
        <v>2</v>
      </c>
      <c r="R1511" s="16">
        <f>3.1415*(H1511/2)^2*J1511</f>
        <v>11406541.108228687</v>
      </c>
      <c r="S1511" s="16">
        <f t="shared" si="154"/>
        <v>279.29042834376969</v>
      </c>
    </row>
    <row r="1512" spans="1:19" x14ac:dyDescent="0.45">
      <c r="F1512" s="13" t="s">
        <v>20</v>
      </c>
      <c r="H1512" s="14">
        <f t="shared" si="159"/>
        <v>193.64916731037084</v>
      </c>
      <c r="J1512" s="6">
        <f t="shared" si="160"/>
        <v>387.29833462074168</v>
      </c>
      <c r="K1512" s="14" t="s">
        <v>30</v>
      </c>
      <c r="L1512" s="15">
        <v>43282</v>
      </c>
      <c r="M1512" s="15">
        <v>43312</v>
      </c>
      <c r="N1512" s="16">
        <f t="shared" si="161"/>
        <v>106.85</v>
      </c>
      <c r="O1512" s="16">
        <f t="shared" si="162"/>
        <v>-6.1166666666666663</v>
      </c>
      <c r="Q1512" s="16">
        <f>J1512/H1512</f>
        <v>2</v>
      </c>
      <c r="R1512" s="16">
        <f>3.1415*(H1512/2)^2*J1512</f>
        <v>11406541.108228687</v>
      </c>
      <c r="S1512" s="16">
        <f t="shared" si="154"/>
        <v>279.29042834376969</v>
      </c>
    </row>
    <row r="1513" spans="1:19" x14ac:dyDescent="0.45">
      <c r="F1513" s="13" t="s">
        <v>20</v>
      </c>
      <c r="H1513" s="14">
        <f t="shared" si="159"/>
        <v>193.64916731037084</v>
      </c>
      <c r="J1513" s="6">
        <f t="shared" si="160"/>
        <v>387.29833462074168</v>
      </c>
      <c r="K1513" s="14" t="s">
        <v>30</v>
      </c>
      <c r="L1513" s="15">
        <v>43313</v>
      </c>
      <c r="M1513" s="15">
        <v>43343</v>
      </c>
      <c r="N1513" s="16">
        <f t="shared" si="161"/>
        <v>106.85</v>
      </c>
      <c r="O1513" s="16">
        <f t="shared" si="162"/>
        <v>-6.1166666666666663</v>
      </c>
      <c r="Q1513" s="16">
        <f>J1513/H1513</f>
        <v>2</v>
      </c>
      <c r="R1513" s="16">
        <f>3.1415*(H1513/2)^2*J1513</f>
        <v>11406541.108228687</v>
      </c>
      <c r="S1513" s="16">
        <f t="shared" si="154"/>
        <v>279.29042834376969</v>
      </c>
    </row>
    <row r="1514" spans="1:19" x14ac:dyDescent="0.45">
      <c r="F1514" s="13" t="s">
        <v>20</v>
      </c>
      <c r="H1514" s="14">
        <f t="shared" si="159"/>
        <v>193.64916731037084</v>
      </c>
      <c r="J1514" s="6">
        <f t="shared" si="160"/>
        <v>387.29833462074168</v>
      </c>
      <c r="K1514" s="14" t="s">
        <v>30</v>
      </c>
      <c r="L1514" s="15">
        <v>43344</v>
      </c>
      <c r="M1514" s="15">
        <v>43373</v>
      </c>
      <c r="N1514" s="16">
        <f t="shared" si="161"/>
        <v>106.85</v>
      </c>
      <c r="O1514" s="16">
        <f t="shared" si="162"/>
        <v>-6.1166666666666663</v>
      </c>
      <c r="Q1514" s="16">
        <f>J1514/H1514</f>
        <v>2</v>
      </c>
      <c r="R1514" s="16">
        <f>3.1415*(H1514/2)^2*J1514</f>
        <v>11406541.108228687</v>
      </c>
      <c r="S1514" s="16">
        <f t="shared" si="154"/>
        <v>279.29042834376969</v>
      </c>
    </row>
    <row r="1515" spans="1:19" x14ac:dyDescent="0.45">
      <c r="F1515" s="13" t="s">
        <v>20</v>
      </c>
      <c r="H1515" s="14">
        <f t="shared" si="159"/>
        <v>193.64916731037084</v>
      </c>
      <c r="J1515" s="6">
        <f t="shared" si="160"/>
        <v>387.29833462074168</v>
      </c>
      <c r="K1515" s="14" t="s">
        <v>30</v>
      </c>
      <c r="L1515" s="15">
        <v>43374</v>
      </c>
      <c r="M1515" s="15">
        <v>43404</v>
      </c>
      <c r="N1515" s="16">
        <f t="shared" si="161"/>
        <v>106.85</v>
      </c>
      <c r="O1515" s="16">
        <f t="shared" si="162"/>
        <v>-6.1166666666666663</v>
      </c>
      <c r="Q1515" s="16">
        <f>J1515/H1515</f>
        <v>2</v>
      </c>
      <c r="R1515" s="16">
        <f>3.1415*(H1515/2)^2*J1515</f>
        <v>11406541.108228687</v>
      </c>
      <c r="S1515" s="16">
        <f t="shared" si="154"/>
        <v>279.29042834376969</v>
      </c>
    </row>
    <row r="1516" spans="1:19" x14ac:dyDescent="0.45">
      <c r="F1516" s="13" t="s">
        <v>20</v>
      </c>
      <c r="H1516" s="14">
        <f t="shared" si="159"/>
        <v>193.64916731037084</v>
      </c>
      <c r="J1516" s="6">
        <f t="shared" si="160"/>
        <v>387.29833462074168</v>
      </c>
      <c r="K1516" s="14" t="s">
        <v>30</v>
      </c>
      <c r="L1516" s="15">
        <v>43405</v>
      </c>
      <c r="M1516" s="15">
        <v>43434</v>
      </c>
      <c r="N1516" s="16">
        <f t="shared" si="161"/>
        <v>106.85</v>
      </c>
      <c r="O1516" s="16">
        <f t="shared" si="162"/>
        <v>-6.1166666666666663</v>
      </c>
      <c r="Q1516" s="16">
        <f>J1516/H1516</f>
        <v>2</v>
      </c>
      <c r="R1516" s="16">
        <f>3.1415*(H1516/2)^2*J1516</f>
        <v>11406541.108228687</v>
      </c>
      <c r="S1516" s="16">
        <f t="shared" si="154"/>
        <v>279.29042834376969</v>
      </c>
    </row>
    <row r="1517" spans="1:19" x14ac:dyDescent="0.45">
      <c r="F1517" s="13" t="s">
        <v>20</v>
      </c>
      <c r="H1517" s="14">
        <f t="shared" si="159"/>
        <v>193.64916731037084</v>
      </c>
      <c r="J1517" s="6">
        <f t="shared" si="160"/>
        <v>387.29833462074168</v>
      </c>
      <c r="K1517" s="14" t="s">
        <v>30</v>
      </c>
      <c r="L1517" s="15">
        <v>43435</v>
      </c>
      <c r="M1517" s="15">
        <v>43465</v>
      </c>
      <c r="N1517" s="16">
        <f t="shared" si="161"/>
        <v>106.85</v>
      </c>
      <c r="O1517" s="16">
        <f t="shared" si="162"/>
        <v>-6.1166666666666663</v>
      </c>
      <c r="Q1517" s="16">
        <f>J1517/H1517</f>
        <v>2</v>
      </c>
      <c r="R1517" s="16">
        <f>3.1415*(H1517/2)^2*J1517</f>
        <v>11406541.108228687</v>
      </c>
      <c r="S1517" s="16">
        <f t="shared" si="154"/>
        <v>279.29042834376969</v>
      </c>
    </row>
    <row r="1518" spans="1:19" x14ac:dyDescent="0.45">
      <c r="F1518" s="13" t="s">
        <v>20</v>
      </c>
      <c r="H1518" s="14">
        <f t="shared" si="159"/>
        <v>193.64916731037084</v>
      </c>
      <c r="J1518" s="6">
        <f t="shared" si="160"/>
        <v>387.29833462074168</v>
      </c>
      <c r="K1518" s="14" t="s">
        <v>30</v>
      </c>
      <c r="L1518" s="15">
        <v>43466</v>
      </c>
      <c r="M1518" s="15">
        <v>43496</v>
      </c>
      <c r="N1518" s="16">
        <f t="shared" si="161"/>
        <v>106.85</v>
      </c>
      <c r="O1518" s="16">
        <f t="shared" si="162"/>
        <v>-6.1166666666666663</v>
      </c>
      <c r="Q1518" s="16">
        <f>J1518/H1518</f>
        <v>2</v>
      </c>
      <c r="R1518" s="16">
        <f>3.1415*(H1518/2)^2*J1518</f>
        <v>11406541.108228687</v>
      </c>
      <c r="S1518" s="16">
        <f t="shared" si="154"/>
        <v>279.29042834376969</v>
      </c>
    </row>
    <row r="1519" spans="1:19" x14ac:dyDescent="0.45">
      <c r="F1519" s="13" t="s">
        <v>20</v>
      </c>
      <c r="H1519" s="14">
        <f t="shared" si="159"/>
        <v>193.64916731037084</v>
      </c>
      <c r="J1519" s="6">
        <f t="shared" si="160"/>
        <v>387.29833462074168</v>
      </c>
      <c r="K1519" s="14" t="s">
        <v>30</v>
      </c>
      <c r="L1519" s="15">
        <v>43497</v>
      </c>
      <c r="M1519" s="15">
        <v>43524</v>
      </c>
      <c r="N1519" s="16">
        <f t="shared" si="161"/>
        <v>106.85</v>
      </c>
      <c r="O1519" s="16">
        <f t="shared" si="162"/>
        <v>-6.1166666666666663</v>
      </c>
      <c r="Q1519" s="16">
        <f>J1519/H1519</f>
        <v>2</v>
      </c>
      <c r="R1519" s="16">
        <f>3.1415*(H1519/2)^2*J1519</f>
        <v>11406541.108228687</v>
      </c>
      <c r="S1519" s="16">
        <f t="shared" si="154"/>
        <v>279.29042834376969</v>
      </c>
    </row>
    <row r="1520" spans="1:19" ht="14.65" thickBot="1" x14ac:dyDescent="0.5">
      <c r="M1520" s="15"/>
    </row>
    <row r="1521" spans="1:19" ht="14.65" thickBot="1" x14ac:dyDescent="0.5">
      <c r="A1521" s="12">
        <v>114</v>
      </c>
      <c r="B1521" t="s">
        <v>100</v>
      </c>
      <c r="C1521" s="13">
        <v>2021</v>
      </c>
      <c r="D1521" s="42" t="s">
        <v>20</v>
      </c>
      <c r="E1521" s="19"/>
      <c r="I1521" s="14" t="s">
        <v>101</v>
      </c>
      <c r="J1521" s="6">
        <v>1</v>
      </c>
      <c r="K1521" s="6" t="s">
        <v>37</v>
      </c>
      <c r="L1521" s="50">
        <v>42773</v>
      </c>
      <c r="M1521" s="50">
        <v>42774</v>
      </c>
      <c r="N1521" s="16">
        <f>12+57/60</f>
        <v>12.95</v>
      </c>
      <c r="O1521" s="16">
        <f>47+3/60</f>
        <v>47.05</v>
      </c>
      <c r="P1521">
        <v>3106</v>
      </c>
      <c r="S1521" s="16">
        <v>1</v>
      </c>
    </row>
    <row r="1522" spans="1:19" ht="14.65" thickBot="1" x14ac:dyDescent="0.5">
      <c r="D1522" s="42" t="s">
        <v>20</v>
      </c>
      <c r="E1522" s="19"/>
      <c r="J1522" s="6">
        <v>1</v>
      </c>
      <c r="K1522" s="6" t="s">
        <v>37</v>
      </c>
      <c r="L1522" s="51">
        <v>42774</v>
      </c>
      <c r="M1522" s="51">
        <v>42775</v>
      </c>
      <c r="N1522" s="16">
        <f>12+57/60</f>
        <v>12.95</v>
      </c>
      <c r="O1522" s="16">
        <f t="shared" ref="O1522:O1562" si="163">47+3/60</f>
        <v>47.05</v>
      </c>
      <c r="P1522">
        <v>3106</v>
      </c>
      <c r="S1522" s="16">
        <v>1</v>
      </c>
    </row>
    <row r="1523" spans="1:19" ht="14.65" thickBot="1" x14ac:dyDescent="0.5">
      <c r="D1523" s="42" t="s">
        <v>20</v>
      </c>
      <c r="E1523" s="19"/>
      <c r="J1523" s="6">
        <v>1</v>
      </c>
      <c r="K1523" s="6" t="s">
        <v>37</v>
      </c>
      <c r="L1523" s="51">
        <v>42774</v>
      </c>
      <c r="M1523" s="51">
        <v>42775</v>
      </c>
      <c r="N1523" s="16">
        <f t="shared" ref="N1523:N1562" si="164">12+57/60</f>
        <v>12.95</v>
      </c>
      <c r="O1523" s="16">
        <f t="shared" si="163"/>
        <v>47.05</v>
      </c>
      <c r="P1523">
        <v>3106</v>
      </c>
      <c r="S1523" s="16">
        <v>1</v>
      </c>
    </row>
    <row r="1524" spans="1:19" ht="14.65" thickBot="1" x14ac:dyDescent="0.5">
      <c r="D1524" s="42" t="s">
        <v>20</v>
      </c>
      <c r="E1524" s="19"/>
      <c r="J1524" s="6">
        <v>1</v>
      </c>
      <c r="K1524" s="6" t="s">
        <v>37</v>
      </c>
      <c r="L1524" s="51">
        <v>42776</v>
      </c>
      <c r="M1524" s="51">
        <v>42777</v>
      </c>
      <c r="N1524" s="16">
        <f t="shared" si="164"/>
        <v>12.95</v>
      </c>
      <c r="O1524" s="16">
        <f t="shared" si="163"/>
        <v>47.05</v>
      </c>
      <c r="P1524">
        <v>3106</v>
      </c>
      <c r="S1524" s="16">
        <v>1</v>
      </c>
    </row>
    <row r="1525" spans="1:19" ht="14.65" thickBot="1" x14ac:dyDescent="0.5">
      <c r="D1525" s="42" t="s">
        <v>20</v>
      </c>
      <c r="E1525" s="19"/>
      <c r="J1525" s="6">
        <v>1</v>
      </c>
      <c r="K1525" s="6" t="s">
        <v>37</v>
      </c>
      <c r="L1525" s="51">
        <v>42778</v>
      </c>
      <c r="M1525" s="51">
        <v>42779</v>
      </c>
      <c r="N1525" s="16">
        <f t="shared" si="164"/>
        <v>12.95</v>
      </c>
      <c r="O1525" s="16">
        <f t="shared" si="163"/>
        <v>47.05</v>
      </c>
      <c r="P1525">
        <v>3106</v>
      </c>
      <c r="S1525" s="16">
        <v>1</v>
      </c>
    </row>
    <row r="1526" spans="1:19" ht="14.65" thickBot="1" x14ac:dyDescent="0.5">
      <c r="D1526" s="42" t="s">
        <v>20</v>
      </c>
      <c r="E1526" s="19"/>
      <c r="J1526" s="6">
        <v>1</v>
      </c>
      <c r="K1526" s="6" t="s">
        <v>37</v>
      </c>
      <c r="L1526" s="51">
        <v>42779</v>
      </c>
      <c r="M1526" s="51">
        <v>42780</v>
      </c>
      <c r="N1526" s="16">
        <f t="shared" si="164"/>
        <v>12.95</v>
      </c>
      <c r="O1526" s="16">
        <f t="shared" si="163"/>
        <v>47.05</v>
      </c>
      <c r="P1526">
        <v>3106</v>
      </c>
      <c r="S1526" s="16">
        <v>1</v>
      </c>
    </row>
    <row r="1527" spans="1:19" ht="14.65" thickBot="1" x14ac:dyDescent="0.5">
      <c r="D1527" s="42" t="s">
        <v>20</v>
      </c>
      <c r="E1527" s="19"/>
      <c r="J1527" s="6">
        <v>1</v>
      </c>
      <c r="K1527" s="6" t="s">
        <v>37</v>
      </c>
      <c r="L1527" s="51">
        <v>42780</v>
      </c>
      <c r="M1527" s="51">
        <v>42781</v>
      </c>
      <c r="N1527" s="16">
        <f t="shared" si="164"/>
        <v>12.95</v>
      </c>
      <c r="O1527" s="16">
        <f t="shared" si="163"/>
        <v>47.05</v>
      </c>
      <c r="P1527">
        <v>3106</v>
      </c>
      <c r="S1527" s="16">
        <v>1</v>
      </c>
    </row>
    <row r="1528" spans="1:19" ht="14.65" thickBot="1" x14ac:dyDescent="0.5">
      <c r="D1528" s="42" t="s">
        <v>20</v>
      </c>
      <c r="E1528" s="19"/>
      <c r="J1528" s="6">
        <v>1</v>
      </c>
      <c r="K1528" s="6" t="s">
        <v>37</v>
      </c>
      <c r="L1528" s="51">
        <v>42781</v>
      </c>
      <c r="M1528" s="51">
        <v>42782</v>
      </c>
      <c r="N1528" s="16">
        <f t="shared" si="164"/>
        <v>12.95</v>
      </c>
      <c r="O1528" s="16">
        <f t="shared" si="163"/>
        <v>47.05</v>
      </c>
      <c r="P1528">
        <v>3106</v>
      </c>
      <c r="S1528" s="16">
        <v>1</v>
      </c>
    </row>
    <row r="1529" spans="1:19" ht="14.65" thickBot="1" x14ac:dyDescent="0.5">
      <c r="D1529" s="42" t="s">
        <v>20</v>
      </c>
      <c r="E1529" s="19"/>
      <c r="J1529" s="6">
        <v>1</v>
      </c>
      <c r="K1529" s="6" t="s">
        <v>37</v>
      </c>
      <c r="L1529" s="51">
        <v>42782</v>
      </c>
      <c r="M1529" s="51">
        <v>42783</v>
      </c>
      <c r="N1529" s="16">
        <f t="shared" si="164"/>
        <v>12.95</v>
      </c>
      <c r="O1529" s="16">
        <f t="shared" si="163"/>
        <v>47.05</v>
      </c>
      <c r="P1529">
        <v>3106</v>
      </c>
      <c r="S1529" s="16">
        <v>1</v>
      </c>
    </row>
    <row r="1530" spans="1:19" ht="14.65" thickBot="1" x14ac:dyDescent="0.5">
      <c r="D1530" s="42" t="s">
        <v>20</v>
      </c>
      <c r="E1530" s="19"/>
      <c r="J1530" s="6">
        <v>1</v>
      </c>
      <c r="K1530" s="6" t="s">
        <v>37</v>
      </c>
      <c r="L1530" s="51">
        <v>42783</v>
      </c>
      <c r="M1530" s="51">
        <v>42784</v>
      </c>
      <c r="N1530" s="16">
        <f t="shared" si="164"/>
        <v>12.95</v>
      </c>
      <c r="O1530" s="16">
        <f t="shared" si="163"/>
        <v>47.05</v>
      </c>
      <c r="P1530">
        <v>3106</v>
      </c>
      <c r="S1530" s="16">
        <v>1</v>
      </c>
    </row>
    <row r="1531" spans="1:19" ht="14.65" thickBot="1" x14ac:dyDescent="0.5">
      <c r="D1531" s="42" t="s">
        <v>20</v>
      </c>
      <c r="E1531" s="19"/>
      <c r="J1531" s="6">
        <v>1</v>
      </c>
      <c r="K1531" s="6" t="s">
        <v>37</v>
      </c>
      <c r="L1531" s="51">
        <v>42784</v>
      </c>
      <c r="M1531" s="51">
        <v>42785</v>
      </c>
      <c r="N1531" s="16">
        <f t="shared" si="164"/>
        <v>12.95</v>
      </c>
      <c r="O1531" s="16">
        <f t="shared" si="163"/>
        <v>47.05</v>
      </c>
      <c r="P1531">
        <v>3106</v>
      </c>
      <c r="S1531" s="16">
        <v>1</v>
      </c>
    </row>
    <row r="1532" spans="1:19" ht="14.65" thickBot="1" x14ac:dyDescent="0.5">
      <c r="D1532" s="42" t="s">
        <v>20</v>
      </c>
      <c r="E1532" s="19"/>
      <c r="J1532" s="6">
        <v>1</v>
      </c>
      <c r="K1532" s="6" t="s">
        <v>37</v>
      </c>
      <c r="L1532" s="51">
        <v>42785</v>
      </c>
      <c r="M1532" s="51">
        <v>42786</v>
      </c>
      <c r="N1532" s="16">
        <f t="shared" si="164"/>
        <v>12.95</v>
      </c>
      <c r="O1532" s="16">
        <f t="shared" si="163"/>
        <v>47.05</v>
      </c>
      <c r="P1532">
        <v>3106</v>
      </c>
      <c r="S1532" s="16">
        <v>1</v>
      </c>
    </row>
    <row r="1533" spans="1:19" ht="14.65" thickBot="1" x14ac:dyDescent="0.5">
      <c r="D1533" s="42" t="s">
        <v>20</v>
      </c>
      <c r="E1533" s="19"/>
      <c r="J1533" s="6">
        <v>1</v>
      </c>
      <c r="K1533" s="6" t="s">
        <v>37</v>
      </c>
      <c r="L1533" s="51">
        <v>42787</v>
      </c>
      <c r="M1533" s="51">
        <v>42788</v>
      </c>
      <c r="N1533" s="16">
        <f t="shared" si="164"/>
        <v>12.95</v>
      </c>
      <c r="O1533" s="16">
        <f t="shared" si="163"/>
        <v>47.05</v>
      </c>
      <c r="P1533">
        <v>3106</v>
      </c>
      <c r="S1533" s="16">
        <v>1</v>
      </c>
    </row>
    <row r="1534" spans="1:19" ht="14.65" thickBot="1" x14ac:dyDescent="0.5">
      <c r="D1534" s="42" t="s">
        <v>20</v>
      </c>
      <c r="E1534" s="19"/>
      <c r="J1534" s="6">
        <v>1</v>
      </c>
      <c r="K1534" s="6" t="s">
        <v>37</v>
      </c>
      <c r="L1534" s="51">
        <v>42788</v>
      </c>
      <c r="M1534" s="51">
        <v>42789</v>
      </c>
      <c r="N1534" s="16">
        <f t="shared" si="164"/>
        <v>12.95</v>
      </c>
      <c r="O1534" s="16">
        <f t="shared" si="163"/>
        <v>47.05</v>
      </c>
      <c r="P1534">
        <v>3106</v>
      </c>
      <c r="S1534" s="16">
        <v>1</v>
      </c>
    </row>
    <row r="1535" spans="1:19" ht="14.65" thickBot="1" x14ac:dyDescent="0.5">
      <c r="D1535" s="42" t="s">
        <v>20</v>
      </c>
      <c r="E1535" s="19"/>
      <c r="J1535" s="6">
        <v>1</v>
      </c>
      <c r="K1535" s="6" t="s">
        <v>37</v>
      </c>
      <c r="L1535" s="51">
        <v>42789</v>
      </c>
      <c r="M1535" s="51">
        <v>42790</v>
      </c>
      <c r="N1535" s="16">
        <f t="shared" si="164"/>
        <v>12.95</v>
      </c>
      <c r="O1535" s="16">
        <f t="shared" si="163"/>
        <v>47.05</v>
      </c>
      <c r="P1535">
        <v>3106</v>
      </c>
      <c r="S1535" s="16">
        <v>1</v>
      </c>
    </row>
    <row r="1536" spans="1:19" ht="14.65" thickBot="1" x14ac:dyDescent="0.5">
      <c r="D1536" s="42" t="s">
        <v>20</v>
      </c>
      <c r="E1536" s="19"/>
      <c r="J1536" s="6">
        <v>1</v>
      </c>
      <c r="K1536" s="6" t="s">
        <v>37</v>
      </c>
      <c r="L1536" s="51">
        <v>42792</v>
      </c>
      <c r="M1536" s="51">
        <v>42793</v>
      </c>
      <c r="N1536" s="16">
        <f t="shared" si="164"/>
        <v>12.95</v>
      </c>
      <c r="O1536" s="16">
        <f t="shared" si="163"/>
        <v>47.05</v>
      </c>
      <c r="P1536">
        <v>3106</v>
      </c>
      <c r="S1536" s="16">
        <v>1</v>
      </c>
    </row>
    <row r="1537" spans="1:19" ht="14.65" thickBot="1" x14ac:dyDescent="0.5">
      <c r="D1537" s="42" t="s">
        <v>20</v>
      </c>
      <c r="E1537" s="19"/>
      <c r="J1537" s="6">
        <v>1</v>
      </c>
      <c r="K1537" s="6" t="s">
        <v>37</v>
      </c>
      <c r="L1537" s="51">
        <v>42793</v>
      </c>
      <c r="M1537" s="51">
        <v>42794</v>
      </c>
      <c r="N1537" s="16">
        <f t="shared" si="164"/>
        <v>12.95</v>
      </c>
      <c r="O1537" s="16">
        <f t="shared" si="163"/>
        <v>47.05</v>
      </c>
      <c r="P1537">
        <v>3106</v>
      </c>
      <c r="S1537" s="16">
        <v>1</v>
      </c>
    </row>
    <row r="1538" spans="1:19" ht="14.65" thickBot="1" x14ac:dyDescent="0.5">
      <c r="D1538" s="42" t="s">
        <v>20</v>
      </c>
      <c r="E1538" s="19"/>
      <c r="J1538" s="6">
        <v>1</v>
      </c>
      <c r="K1538" s="6" t="s">
        <v>37</v>
      </c>
      <c r="L1538" s="51">
        <v>42794</v>
      </c>
      <c r="M1538" s="51">
        <v>42795</v>
      </c>
      <c r="N1538" s="16">
        <f t="shared" si="164"/>
        <v>12.95</v>
      </c>
      <c r="O1538" s="16">
        <f t="shared" si="163"/>
        <v>47.05</v>
      </c>
      <c r="P1538">
        <v>3106</v>
      </c>
      <c r="S1538" s="16">
        <v>1</v>
      </c>
    </row>
    <row r="1539" spans="1:19" ht="14.65" thickBot="1" x14ac:dyDescent="0.5">
      <c r="D1539" s="42" t="s">
        <v>20</v>
      </c>
      <c r="E1539" s="19"/>
      <c r="J1539" s="6">
        <v>1</v>
      </c>
      <c r="K1539" s="6" t="s">
        <v>37</v>
      </c>
      <c r="L1539" s="51">
        <v>42798</v>
      </c>
      <c r="M1539" s="51">
        <v>42799</v>
      </c>
      <c r="N1539" s="16">
        <f t="shared" si="164"/>
        <v>12.95</v>
      </c>
      <c r="O1539" s="16">
        <f t="shared" si="163"/>
        <v>47.05</v>
      </c>
      <c r="P1539">
        <v>3106</v>
      </c>
      <c r="S1539" s="16">
        <v>1</v>
      </c>
    </row>
    <row r="1540" spans="1:19" ht="14.65" thickBot="1" x14ac:dyDescent="0.5">
      <c r="D1540" s="42" t="s">
        <v>20</v>
      </c>
      <c r="E1540" s="19"/>
      <c r="J1540" s="6">
        <v>1</v>
      </c>
      <c r="K1540" s="6" t="s">
        <v>37</v>
      </c>
      <c r="L1540" s="51">
        <v>42799</v>
      </c>
      <c r="M1540" s="51">
        <v>42800</v>
      </c>
      <c r="N1540" s="16">
        <f t="shared" si="164"/>
        <v>12.95</v>
      </c>
      <c r="O1540" s="16">
        <f t="shared" si="163"/>
        <v>47.05</v>
      </c>
      <c r="P1540">
        <v>3106</v>
      </c>
      <c r="S1540" s="16">
        <v>1</v>
      </c>
    </row>
    <row r="1541" spans="1:19" ht="14.65" thickBot="1" x14ac:dyDescent="0.5">
      <c r="D1541" s="42" t="s">
        <v>20</v>
      </c>
      <c r="E1541" s="19"/>
      <c r="J1541" s="6">
        <v>1</v>
      </c>
      <c r="K1541" s="6" t="s">
        <v>37</v>
      </c>
      <c r="L1541" s="51">
        <v>42804</v>
      </c>
      <c r="M1541" s="51">
        <v>42805</v>
      </c>
      <c r="N1541" s="16">
        <f t="shared" si="164"/>
        <v>12.95</v>
      </c>
      <c r="O1541" s="16">
        <f t="shared" si="163"/>
        <v>47.05</v>
      </c>
      <c r="P1541">
        <v>3106</v>
      </c>
      <c r="S1541" s="16">
        <v>1</v>
      </c>
    </row>
    <row r="1542" spans="1:19" ht="14.65" thickBot="1" x14ac:dyDescent="0.5">
      <c r="D1542" s="42" t="s">
        <v>20</v>
      </c>
      <c r="E1542" s="19"/>
      <c r="J1542" s="6">
        <v>1</v>
      </c>
      <c r="K1542" s="6" t="s">
        <v>37</v>
      </c>
      <c r="L1542" s="51">
        <v>42806</v>
      </c>
      <c r="M1542" s="51">
        <v>42807</v>
      </c>
      <c r="N1542" s="16">
        <f t="shared" si="164"/>
        <v>12.95</v>
      </c>
      <c r="O1542" s="16">
        <f t="shared" si="163"/>
        <v>47.05</v>
      </c>
      <c r="P1542">
        <v>3106</v>
      </c>
      <c r="S1542" s="16">
        <v>1</v>
      </c>
    </row>
    <row r="1543" spans="1:19" ht="14.65" thickBot="1" x14ac:dyDescent="0.5">
      <c r="D1543" s="42" t="s">
        <v>20</v>
      </c>
      <c r="E1543" s="19"/>
      <c r="J1543" s="6">
        <v>1</v>
      </c>
      <c r="K1543" s="6" t="s">
        <v>37</v>
      </c>
      <c r="L1543" s="51">
        <v>42807</v>
      </c>
      <c r="M1543" s="51">
        <v>42808</v>
      </c>
      <c r="N1543" s="16">
        <f t="shared" si="164"/>
        <v>12.95</v>
      </c>
      <c r="O1543" s="16">
        <f t="shared" si="163"/>
        <v>47.05</v>
      </c>
      <c r="P1543">
        <v>3106</v>
      </c>
      <c r="S1543" s="16">
        <v>1</v>
      </c>
    </row>
    <row r="1544" spans="1:19" ht="14.65" thickBot="1" x14ac:dyDescent="0.5">
      <c r="D1544" s="42" t="s">
        <v>20</v>
      </c>
      <c r="E1544" s="19"/>
      <c r="J1544" s="6">
        <v>1</v>
      </c>
      <c r="K1544" s="6" t="s">
        <v>37</v>
      </c>
      <c r="L1544" s="51">
        <v>42808</v>
      </c>
      <c r="M1544" s="51">
        <v>42809</v>
      </c>
      <c r="N1544" s="16">
        <f t="shared" si="164"/>
        <v>12.95</v>
      </c>
      <c r="O1544" s="16">
        <f t="shared" si="163"/>
        <v>47.05</v>
      </c>
      <c r="P1544">
        <v>3106</v>
      </c>
      <c r="S1544" s="16">
        <v>1</v>
      </c>
    </row>
    <row r="1545" spans="1:19" ht="14.65" thickBot="1" x14ac:dyDescent="0.5">
      <c r="D1545" s="42" t="s">
        <v>20</v>
      </c>
      <c r="E1545" s="19"/>
      <c r="J1545" s="6">
        <v>1</v>
      </c>
      <c r="K1545" s="6" t="s">
        <v>37</v>
      </c>
      <c r="L1545" s="51">
        <v>42809</v>
      </c>
      <c r="M1545" s="51">
        <v>42810</v>
      </c>
      <c r="N1545" s="16">
        <f t="shared" si="164"/>
        <v>12.95</v>
      </c>
      <c r="O1545" s="16">
        <f t="shared" si="163"/>
        <v>47.05</v>
      </c>
      <c r="P1545">
        <v>3106</v>
      </c>
      <c r="S1545" s="16">
        <v>1</v>
      </c>
    </row>
    <row r="1546" spans="1:19" ht="14.65" thickBot="1" x14ac:dyDescent="0.5">
      <c r="D1546" s="42" t="s">
        <v>20</v>
      </c>
      <c r="E1546" s="19"/>
      <c r="J1546" s="6">
        <v>1</v>
      </c>
      <c r="K1546" s="6" t="s">
        <v>37</v>
      </c>
      <c r="L1546" s="51">
        <v>42810</v>
      </c>
      <c r="M1546" s="51">
        <v>42811</v>
      </c>
      <c r="N1546" s="16">
        <f t="shared" si="164"/>
        <v>12.95</v>
      </c>
      <c r="O1546" s="16">
        <f t="shared" si="163"/>
        <v>47.05</v>
      </c>
      <c r="P1546">
        <v>3106</v>
      </c>
      <c r="S1546" s="16">
        <v>1</v>
      </c>
    </row>
    <row r="1547" spans="1:19" ht="14.65" thickBot="1" x14ac:dyDescent="0.5">
      <c r="D1547" s="42" t="s">
        <v>20</v>
      </c>
      <c r="E1547" s="19"/>
      <c r="J1547" s="6">
        <v>1</v>
      </c>
      <c r="K1547" s="6" t="s">
        <v>37</v>
      </c>
      <c r="L1547" s="51">
        <v>42811</v>
      </c>
      <c r="M1547" s="51">
        <v>42812</v>
      </c>
      <c r="N1547" s="16">
        <f t="shared" si="164"/>
        <v>12.95</v>
      </c>
      <c r="O1547" s="16">
        <f t="shared" si="163"/>
        <v>47.05</v>
      </c>
      <c r="P1547">
        <v>3106</v>
      </c>
      <c r="S1547" s="16">
        <v>1</v>
      </c>
    </row>
    <row r="1548" spans="1:19" ht="14.65" thickBot="1" x14ac:dyDescent="0.5">
      <c r="D1548" s="42" t="s">
        <v>20</v>
      </c>
      <c r="E1548" s="19"/>
      <c r="J1548" s="6">
        <v>1</v>
      </c>
      <c r="K1548" s="6" t="s">
        <v>37</v>
      </c>
      <c r="L1548" s="51">
        <v>42812</v>
      </c>
      <c r="M1548" s="51">
        <v>42813</v>
      </c>
      <c r="N1548" s="16">
        <f t="shared" si="164"/>
        <v>12.95</v>
      </c>
      <c r="O1548" s="16">
        <f t="shared" si="163"/>
        <v>47.05</v>
      </c>
      <c r="P1548">
        <v>3106</v>
      </c>
      <c r="S1548" s="16">
        <v>1</v>
      </c>
    </row>
    <row r="1549" spans="1:19" x14ac:dyDescent="0.45">
      <c r="D1549" s="42" t="s">
        <v>20</v>
      </c>
      <c r="E1549" s="19"/>
      <c r="J1549" s="6">
        <v>1</v>
      </c>
      <c r="K1549" s="6" t="s">
        <v>37</v>
      </c>
      <c r="L1549" s="51">
        <v>42813</v>
      </c>
      <c r="M1549" s="51">
        <v>42814</v>
      </c>
      <c r="N1549" s="16">
        <f t="shared" si="164"/>
        <v>12.95</v>
      </c>
      <c r="O1549" s="16">
        <f t="shared" si="163"/>
        <v>47.05</v>
      </c>
      <c r="P1549">
        <v>3106</v>
      </c>
      <c r="S1549" s="16">
        <v>1</v>
      </c>
    </row>
    <row r="1550" spans="1:19" ht="14.65" thickBot="1" x14ac:dyDescent="0.5">
      <c r="D1550" s="42"/>
      <c r="E1550" s="19"/>
      <c r="K1550" s="6"/>
      <c r="L1550" s="52"/>
      <c r="M1550" s="52"/>
    </row>
    <row r="1551" spans="1:19" ht="14.65" thickBot="1" x14ac:dyDescent="0.5">
      <c r="A1551" s="12">
        <v>115</v>
      </c>
      <c r="B1551" t="s">
        <v>100</v>
      </c>
      <c r="C1551" s="13">
        <v>2021</v>
      </c>
      <c r="D1551" s="42"/>
      <c r="E1551" s="42" t="s">
        <v>20</v>
      </c>
      <c r="J1551" s="6">
        <v>1</v>
      </c>
      <c r="K1551" s="6" t="s">
        <v>37</v>
      </c>
      <c r="L1551" s="51">
        <v>42805</v>
      </c>
      <c r="M1551" s="51">
        <v>42806</v>
      </c>
      <c r="N1551" s="16">
        <f t="shared" si="164"/>
        <v>12.95</v>
      </c>
      <c r="O1551" s="16">
        <f t="shared" si="163"/>
        <v>47.05</v>
      </c>
      <c r="P1551">
        <v>3106</v>
      </c>
      <c r="S1551" s="16">
        <v>1</v>
      </c>
    </row>
    <row r="1552" spans="1:19" ht="14.65" thickBot="1" x14ac:dyDescent="0.5">
      <c r="D1552" s="42"/>
      <c r="E1552" s="42" t="s">
        <v>20</v>
      </c>
      <c r="J1552" s="6">
        <v>1</v>
      </c>
      <c r="K1552" s="6" t="s">
        <v>37</v>
      </c>
      <c r="L1552" s="51">
        <v>42800</v>
      </c>
      <c r="M1552" s="51">
        <v>42801</v>
      </c>
      <c r="N1552" s="16">
        <f t="shared" si="164"/>
        <v>12.95</v>
      </c>
      <c r="O1552" s="16">
        <f t="shared" si="163"/>
        <v>47.05</v>
      </c>
      <c r="P1552">
        <v>3106</v>
      </c>
      <c r="S1552" s="16">
        <v>1</v>
      </c>
    </row>
    <row r="1553" spans="1:19" ht="14.65" thickBot="1" x14ac:dyDescent="0.5">
      <c r="D1553" s="42"/>
      <c r="E1553" s="42" t="s">
        <v>20</v>
      </c>
      <c r="J1553" s="6">
        <v>1</v>
      </c>
      <c r="K1553" s="6" t="s">
        <v>37</v>
      </c>
      <c r="L1553" s="51">
        <v>42801</v>
      </c>
      <c r="M1553" s="51">
        <v>42802</v>
      </c>
      <c r="N1553" s="16">
        <f t="shared" si="164"/>
        <v>12.95</v>
      </c>
      <c r="O1553" s="16">
        <f t="shared" si="163"/>
        <v>47.05</v>
      </c>
      <c r="P1553">
        <v>3106</v>
      </c>
      <c r="S1553" s="16">
        <v>1</v>
      </c>
    </row>
    <row r="1554" spans="1:19" ht="14.65" thickBot="1" x14ac:dyDescent="0.5">
      <c r="D1554" s="42"/>
      <c r="E1554" s="42" t="s">
        <v>20</v>
      </c>
      <c r="J1554" s="6">
        <v>1</v>
      </c>
      <c r="K1554" s="6" t="s">
        <v>37</v>
      </c>
      <c r="L1554" s="51">
        <v>42802</v>
      </c>
      <c r="M1554" s="51">
        <v>42803</v>
      </c>
      <c r="N1554" s="16">
        <f t="shared" si="164"/>
        <v>12.95</v>
      </c>
      <c r="O1554" s="16">
        <f t="shared" si="163"/>
        <v>47.05</v>
      </c>
      <c r="P1554">
        <v>3106</v>
      </c>
      <c r="S1554" s="16">
        <v>1</v>
      </c>
    </row>
    <row r="1555" spans="1:19" ht="14.65" thickBot="1" x14ac:dyDescent="0.5">
      <c r="D1555" s="42"/>
      <c r="E1555" s="42" t="s">
        <v>20</v>
      </c>
      <c r="J1555" s="6">
        <v>1</v>
      </c>
      <c r="K1555" s="6" t="s">
        <v>37</v>
      </c>
      <c r="L1555" s="51">
        <v>42803</v>
      </c>
      <c r="M1555" s="51">
        <v>42804</v>
      </c>
      <c r="N1555" s="16">
        <f t="shared" si="164"/>
        <v>12.95</v>
      </c>
      <c r="O1555" s="16">
        <f t="shared" si="163"/>
        <v>47.05</v>
      </c>
      <c r="P1555">
        <v>3106</v>
      </c>
      <c r="S1555" s="16">
        <v>1</v>
      </c>
    </row>
    <row r="1556" spans="1:19" ht="14.65" thickBot="1" x14ac:dyDescent="0.5">
      <c r="D1556" s="42"/>
      <c r="E1556" s="42" t="s">
        <v>20</v>
      </c>
      <c r="J1556" s="6">
        <v>1</v>
      </c>
      <c r="K1556" s="6" t="s">
        <v>37</v>
      </c>
      <c r="L1556" s="51">
        <v>42795</v>
      </c>
      <c r="M1556" s="51">
        <v>42796</v>
      </c>
      <c r="N1556" s="16">
        <f t="shared" si="164"/>
        <v>12.95</v>
      </c>
      <c r="O1556" s="16">
        <f t="shared" si="163"/>
        <v>47.05</v>
      </c>
      <c r="P1556">
        <v>3106</v>
      </c>
      <c r="S1556" s="16">
        <v>1</v>
      </c>
    </row>
    <row r="1557" spans="1:19" ht="14.65" thickBot="1" x14ac:dyDescent="0.5">
      <c r="D1557" s="42"/>
      <c r="E1557" s="42" t="s">
        <v>20</v>
      </c>
      <c r="J1557" s="6">
        <v>1</v>
      </c>
      <c r="K1557" s="6" t="s">
        <v>37</v>
      </c>
      <c r="L1557" s="51">
        <v>42796</v>
      </c>
      <c r="M1557" s="51">
        <v>42797</v>
      </c>
      <c r="N1557" s="16">
        <f t="shared" si="164"/>
        <v>12.95</v>
      </c>
      <c r="O1557" s="16">
        <f t="shared" si="163"/>
        <v>47.05</v>
      </c>
      <c r="P1557">
        <v>3106</v>
      </c>
      <c r="S1557" s="16">
        <v>1</v>
      </c>
    </row>
    <row r="1558" spans="1:19" ht="14.65" thickBot="1" x14ac:dyDescent="0.5">
      <c r="D1558" s="42"/>
      <c r="E1558" s="42" t="s">
        <v>20</v>
      </c>
      <c r="J1558" s="6">
        <v>1</v>
      </c>
      <c r="K1558" s="6" t="s">
        <v>37</v>
      </c>
      <c r="L1558" s="51">
        <v>42797</v>
      </c>
      <c r="M1558" s="51">
        <v>42798</v>
      </c>
      <c r="N1558" s="16">
        <f t="shared" si="164"/>
        <v>12.95</v>
      </c>
      <c r="O1558" s="16">
        <f t="shared" si="163"/>
        <v>47.05</v>
      </c>
      <c r="P1558">
        <v>3106</v>
      </c>
      <c r="S1558" s="16">
        <v>1</v>
      </c>
    </row>
    <row r="1559" spans="1:19" ht="14.65" thickBot="1" x14ac:dyDescent="0.5">
      <c r="D1559" s="42"/>
      <c r="E1559" s="42" t="s">
        <v>20</v>
      </c>
      <c r="J1559" s="6">
        <v>1</v>
      </c>
      <c r="K1559" s="6" t="s">
        <v>37</v>
      </c>
      <c r="L1559" s="51">
        <v>42790</v>
      </c>
      <c r="M1559" s="51">
        <v>42791</v>
      </c>
      <c r="N1559" s="16">
        <f t="shared" si="164"/>
        <v>12.95</v>
      </c>
      <c r="O1559" s="16">
        <f t="shared" si="163"/>
        <v>47.05</v>
      </c>
      <c r="P1559">
        <v>3106</v>
      </c>
      <c r="S1559" s="16">
        <v>1</v>
      </c>
    </row>
    <row r="1560" spans="1:19" ht="14.65" thickBot="1" x14ac:dyDescent="0.5">
      <c r="D1560" s="42"/>
      <c r="E1560" s="42" t="s">
        <v>20</v>
      </c>
      <c r="J1560" s="6">
        <v>1</v>
      </c>
      <c r="K1560" s="6" t="s">
        <v>37</v>
      </c>
      <c r="L1560" s="51">
        <v>42791</v>
      </c>
      <c r="M1560" s="51">
        <v>42792</v>
      </c>
      <c r="N1560" s="16">
        <f t="shared" si="164"/>
        <v>12.95</v>
      </c>
      <c r="O1560" s="16">
        <f t="shared" si="163"/>
        <v>47.05</v>
      </c>
      <c r="P1560">
        <v>3106</v>
      </c>
      <c r="S1560" s="16">
        <v>1</v>
      </c>
    </row>
    <row r="1561" spans="1:19" ht="14.65" thickBot="1" x14ac:dyDescent="0.5">
      <c r="D1561" s="42"/>
      <c r="E1561" s="42" t="s">
        <v>20</v>
      </c>
      <c r="J1561" s="6">
        <v>1</v>
      </c>
      <c r="K1561" s="6" t="s">
        <v>37</v>
      </c>
      <c r="L1561" s="51">
        <v>42786</v>
      </c>
      <c r="M1561" s="51">
        <v>42787</v>
      </c>
      <c r="N1561" s="16">
        <f t="shared" si="164"/>
        <v>12.95</v>
      </c>
      <c r="O1561" s="16">
        <f t="shared" si="163"/>
        <v>47.05</v>
      </c>
      <c r="P1561">
        <v>3106</v>
      </c>
      <c r="S1561" s="16">
        <v>1</v>
      </c>
    </row>
    <row r="1562" spans="1:19" x14ac:dyDescent="0.45">
      <c r="D1562" s="42"/>
      <c r="E1562" s="42" t="s">
        <v>20</v>
      </c>
      <c r="J1562" s="6">
        <v>1</v>
      </c>
      <c r="K1562" s="6" t="s">
        <v>37</v>
      </c>
      <c r="L1562" s="51">
        <v>42777</v>
      </c>
      <c r="M1562" s="51">
        <v>42778</v>
      </c>
      <c r="N1562" s="16">
        <f t="shared" si="164"/>
        <v>12.95</v>
      </c>
      <c r="O1562" s="16">
        <f t="shared" si="163"/>
        <v>47.05</v>
      </c>
      <c r="P1562">
        <v>3106</v>
      </c>
      <c r="S1562" s="16">
        <v>1</v>
      </c>
    </row>
    <row r="1563" spans="1:19" x14ac:dyDescent="0.45">
      <c r="D1563" s="42"/>
      <c r="E1563" s="19"/>
      <c r="K1563" s="6"/>
      <c r="L1563" s="52"/>
      <c r="M1563" s="52"/>
    </row>
    <row r="1564" spans="1:19" x14ac:dyDescent="0.45">
      <c r="A1564" s="12">
        <v>116</v>
      </c>
      <c r="B1564" t="s">
        <v>102</v>
      </c>
      <c r="C1564" s="13">
        <v>2021</v>
      </c>
      <c r="E1564" s="13" t="s">
        <v>20</v>
      </c>
      <c r="H1564" s="14">
        <f>J1564/40</f>
        <v>7.5</v>
      </c>
      <c r="J1564" s="6">
        <v>300</v>
      </c>
      <c r="K1564" s="14" t="s">
        <v>22</v>
      </c>
      <c r="L1564" s="15">
        <v>44395</v>
      </c>
      <c r="M1564" s="15">
        <v>44395</v>
      </c>
      <c r="N1564" s="21">
        <v>52.474179999999997</v>
      </c>
      <c r="O1564" s="21">
        <v>29.619980000000002</v>
      </c>
      <c r="Q1564" s="16">
        <f>J1564/H1564</f>
        <v>40</v>
      </c>
      <c r="R1564" s="16">
        <f>3.1415*(H1564/2)^2*J1564</f>
        <v>13253.203125000002</v>
      </c>
      <c r="S1564" s="16">
        <f t="shared" ref="S1564:S1612" si="165">2 * (R1564*3/(4*3.1415))^(1/3)</f>
        <v>29.36150730876647</v>
      </c>
    </row>
    <row r="1565" spans="1:19" x14ac:dyDescent="0.45">
      <c r="M1565" s="15"/>
      <c r="N1565" s="21"/>
      <c r="O1565" s="21"/>
    </row>
    <row r="1566" spans="1:19" x14ac:dyDescent="0.45">
      <c r="A1566" s="12">
        <v>117</v>
      </c>
      <c r="B1566" t="s">
        <v>102</v>
      </c>
      <c r="C1566" s="13">
        <v>2021</v>
      </c>
      <c r="E1566" s="13" t="s">
        <v>20</v>
      </c>
      <c r="H1566" s="14">
        <f t="shared" ref="H1566:H1568" si="166">J1566/40</f>
        <v>3.125</v>
      </c>
      <c r="J1566" s="6">
        <v>125</v>
      </c>
      <c r="K1566" s="14" t="s">
        <v>22</v>
      </c>
      <c r="L1566" s="15">
        <v>44395</v>
      </c>
      <c r="M1566" s="15">
        <v>44395</v>
      </c>
      <c r="N1566" s="21">
        <v>52.474179999999997</v>
      </c>
      <c r="O1566" s="21">
        <v>29.619980000000002</v>
      </c>
      <c r="Q1566" s="16">
        <f>J1566/H1566</f>
        <v>40</v>
      </c>
      <c r="R1566" s="16">
        <f>3.1415*(H1566/2)^2*J1566</f>
        <v>958.709716796875</v>
      </c>
      <c r="S1566" s="16">
        <f t="shared" si="165"/>
        <v>12.233961378652699</v>
      </c>
    </row>
    <row r="1567" spans="1:19" x14ac:dyDescent="0.45">
      <c r="M1567" s="15"/>
      <c r="N1567" s="21"/>
      <c r="O1567" s="21"/>
    </row>
    <row r="1568" spans="1:19" x14ac:dyDescent="0.45">
      <c r="A1568" s="12">
        <v>118</v>
      </c>
      <c r="B1568" t="s">
        <v>102</v>
      </c>
      <c r="C1568" s="13">
        <v>2021</v>
      </c>
      <c r="E1568" s="13" t="s">
        <v>20</v>
      </c>
      <c r="H1568" s="14">
        <f t="shared" si="166"/>
        <v>6.25</v>
      </c>
      <c r="J1568" s="6">
        <v>250</v>
      </c>
      <c r="K1568" s="14" t="s">
        <v>22</v>
      </c>
      <c r="L1568" s="15">
        <v>44395</v>
      </c>
      <c r="M1568" s="15">
        <v>44395</v>
      </c>
      <c r="N1568" s="21">
        <v>52.474179999999997</v>
      </c>
      <c r="O1568" s="21">
        <v>29.619980000000002</v>
      </c>
      <c r="Q1568" s="16">
        <f>J1568/H1568</f>
        <v>40</v>
      </c>
      <c r="R1568" s="16">
        <f>3.1415*(H1568/2)^2*J1568</f>
        <v>7669.677734375</v>
      </c>
      <c r="S1568" s="16">
        <f t="shared" si="165"/>
        <v>24.467922757305395</v>
      </c>
    </row>
    <row r="1569" spans="1:19" x14ac:dyDescent="0.45">
      <c r="M1569" s="15"/>
      <c r="N1569" s="21"/>
      <c r="O1569" s="21"/>
    </row>
    <row r="1570" spans="1:19" x14ac:dyDescent="0.45">
      <c r="A1570" s="12">
        <v>119</v>
      </c>
      <c r="B1570" s="30" t="s">
        <v>103</v>
      </c>
      <c r="C1570" s="31">
        <v>2019</v>
      </c>
      <c r="G1570" s="13" t="s">
        <v>20</v>
      </c>
      <c r="H1570" s="14">
        <f>J1570/40</f>
        <v>0.3125</v>
      </c>
      <c r="J1570" s="6">
        <v>12.5</v>
      </c>
      <c r="K1570" s="14" t="s">
        <v>22</v>
      </c>
      <c r="L1570" s="15">
        <v>43375</v>
      </c>
      <c r="M1570" s="15">
        <v>43375</v>
      </c>
      <c r="N1570" s="21">
        <v>117.1444</v>
      </c>
      <c r="O1570" s="21">
        <v>34.213279</v>
      </c>
      <c r="Q1570" s="16">
        <f>J1570/H1570</f>
        <v>40</v>
      </c>
      <c r="R1570" s="16">
        <f>3.1415*(H1570/2)^2*J1570</f>
        <v>0.95870971679687511</v>
      </c>
      <c r="S1570" s="16">
        <f t="shared" si="165"/>
        <v>1.22339613786527</v>
      </c>
    </row>
    <row r="1571" spans="1:19" x14ac:dyDescent="0.45">
      <c r="G1571" s="13" t="s">
        <v>20</v>
      </c>
      <c r="H1571" s="14">
        <f t="shared" ref="H1571:H1573" si="167">J1571/40</f>
        <v>0.3125</v>
      </c>
      <c r="J1571" s="6">
        <v>12.5</v>
      </c>
      <c r="K1571" s="14" t="s">
        <v>22</v>
      </c>
      <c r="L1571" s="15">
        <v>43377</v>
      </c>
      <c r="M1571" s="15">
        <v>43377</v>
      </c>
      <c r="N1571" s="21">
        <v>117.1444</v>
      </c>
      <c r="O1571" s="21">
        <v>34.213279</v>
      </c>
      <c r="Q1571" s="16">
        <f>J1571/H1571</f>
        <v>40</v>
      </c>
      <c r="R1571" s="16">
        <f>3.1415*(H1571/2)^2*J1571</f>
        <v>0.95870971679687511</v>
      </c>
      <c r="S1571" s="16">
        <f t="shared" si="165"/>
        <v>1.22339613786527</v>
      </c>
    </row>
    <row r="1572" spans="1:19" x14ac:dyDescent="0.45">
      <c r="G1572" s="13" t="s">
        <v>20</v>
      </c>
      <c r="H1572" s="14">
        <f t="shared" si="167"/>
        <v>0.3125</v>
      </c>
      <c r="J1572" s="6">
        <v>12.5</v>
      </c>
      <c r="K1572" s="14" t="s">
        <v>22</v>
      </c>
      <c r="L1572" s="15">
        <v>43386</v>
      </c>
      <c r="M1572" s="15">
        <v>43386</v>
      </c>
      <c r="N1572" s="21">
        <v>117.1444</v>
      </c>
      <c r="O1572" s="21">
        <v>34.213279</v>
      </c>
      <c r="Q1572" s="16">
        <f>J1572/H1572</f>
        <v>40</v>
      </c>
      <c r="R1572" s="16">
        <f>3.1415*(H1572/2)^2*J1572</f>
        <v>0.95870971679687511</v>
      </c>
      <c r="S1572" s="16">
        <f t="shared" si="165"/>
        <v>1.22339613786527</v>
      </c>
    </row>
    <row r="1573" spans="1:19" x14ac:dyDescent="0.45">
      <c r="G1573" s="13" t="s">
        <v>20</v>
      </c>
      <c r="H1573" s="14">
        <f t="shared" si="167"/>
        <v>0.3125</v>
      </c>
      <c r="J1573" s="6">
        <v>12.5</v>
      </c>
      <c r="K1573" s="14" t="s">
        <v>22</v>
      </c>
      <c r="L1573" s="15">
        <v>43387</v>
      </c>
      <c r="M1573" s="15">
        <v>43387</v>
      </c>
      <c r="N1573" s="21">
        <v>117.1444</v>
      </c>
      <c r="O1573" s="21">
        <v>34.213279</v>
      </c>
      <c r="Q1573" s="16">
        <f>J1573/H1573</f>
        <v>40</v>
      </c>
      <c r="R1573" s="16">
        <f>3.1415*(H1573/2)^2*J1573</f>
        <v>0.95870971679687511</v>
      </c>
      <c r="S1573" s="16">
        <f t="shared" si="165"/>
        <v>1.22339613786527</v>
      </c>
    </row>
    <row r="1574" spans="1:19" x14ac:dyDescent="0.45">
      <c r="M1574" s="15"/>
      <c r="N1574" s="21"/>
      <c r="O1574" s="21"/>
    </row>
    <row r="1575" spans="1:19" x14ac:dyDescent="0.45">
      <c r="A1575" s="12">
        <v>120</v>
      </c>
      <c r="B1575" s="30" t="s">
        <v>104</v>
      </c>
      <c r="C1575" s="31">
        <v>2024</v>
      </c>
      <c r="F1575" s="13" t="s">
        <v>20</v>
      </c>
      <c r="H1575" s="14">
        <f>J1575/2</f>
        <v>41.89</v>
      </c>
      <c r="J1575" s="6">
        <v>83.78</v>
      </c>
      <c r="K1575" s="14" t="s">
        <v>30</v>
      </c>
      <c r="L1575" s="15">
        <v>44044</v>
      </c>
      <c r="M1575" s="15">
        <v>44074</v>
      </c>
      <c r="N1575" s="21">
        <v>118.96</v>
      </c>
      <c r="O1575" s="21">
        <v>32.119999999999997</v>
      </c>
      <c r="Q1575" s="16">
        <f>J1575/H1575</f>
        <v>2</v>
      </c>
      <c r="R1575" s="16">
        <f>3.1415*(H1575/2)^2*J1575</f>
        <v>115461.75368478177</v>
      </c>
      <c r="S1575" s="16">
        <f t="shared" si="165"/>
        <v>60.415834500177333</v>
      </c>
    </row>
    <row r="1576" spans="1:19" x14ac:dyDescent="0.45">
      <c r="B1576" s="25"/>
      <c r="C1576" s="19"/>
      <c r="F1576" s="13" t="s">
        <v>20</v>
      </c>
      <c r="H1576" s="14">
        <f t="shared" ref="H1576:H1586" si="168">J1576/2</f>
        <v>41.89</v>
      </c>
      <c r="J1576" s="6">
        <v>83.78</v>
      </c>
      <c r="K1576" s="14" t="s">
        <v>30</v>
      </c>
      <c r="L1576" s="15">
        <v>44075</v>
      </c>
      <c r="M1576" s="15">
        <v>44104</v>
      </c>
      <c r="N1576" s="21">
        <v>118.96</v>
      </c>
      <c r="O1576" s="21">
        <v>32.119999999999997</v>
      </c>
      <c r="Q1576" s="16">
        <f>J1576/H1576</f>
        <v>2</v>
      </c>
      <c r="R1576" s="16">
        <f>3.1415*(H1576/2)^2*J1576</f>
        <v>115461.75368478177</v>
      </c>
      <c r="S1576" s="16">
        <f t="shared" si="165"/>
        <v>60.415834500177333</v>
      </c>
    </row>
    <row r="1577" spans="1:19" x14ac:dyDescent="0.45">
      <c r="F1577" s="13" t="s">
        <v>20</v>
      </c>
      <c r="H1577" s="14">
        <f t="shared" si="168"/>
        <v>41.89</v>
      </c>
      <c r="J1577" s="6">
        <v>83.78</v>
      </c>
      <c r="K1577" s="14" t="s">
        <v>30</v>
      </c>
      <c r="L1577" s="15">
        <v>44105</v>
      </c>
      <c r="M1577" s="15">
        <v>44135</v>
      </c>
      <c r="N1577" s="21">
        <v>118.96</v>
      </c>
      <c r="O1577" s="21">
        <v>32.119999999999997</v>
      </c>
      <c r="Q1577" s="16">
        <f>J1577/H1577</f>
        <v>2</v>
      </c>
      <c r="R1577" s="16">
        <f>3.1415*(H1577/2)^2*J1577</f>
        <v>115461.75368478177</v>
      </c>
      <c r="S1577" s="16">
        <f t="shared" si="165"/>
        <v>60.415834500177333</v>
      </c>
    </row>
    <row r="1578" spans="1:19" x14ac:dyDescent="0.45">
      <c r="F1578" s="13" t="s">
        <v>20</v>
      </c>
      <c r="H1578" s="14">
        <f t="shared" si="168"/>
        <v>41.89</v>
      </c>
      <c r="J1578" s="6">
        <v>83.78</v>
      </c>
      <c r="K1578" s="14" t="s">
        <v>30</v>
      </c>
      <c r="L1578" s="15">
        <v>44137</v>
      </c>
      <c r="M1578" s="15">
        <v>44165</v>
      </c>
      <c r="N1578" s="21">
        <v>118.96</v>
      </c>
      <c r="O1578" s="21">
        <v>32.119999999999997</v>
      </c>
      <c r="Q1578" s="16">
        <f>J1578/H1578</f>
        <v>2</v>
      </c>
      <c r="R1578" s="16">
        <f>3.1415*(H1578/2)^2*J1578</f>
        <v>115461.75368478177</v>
      </c>
      <c r="S1578" s="16">
        <f t="shared" si="165"/>
        <v>60.415834500177333</v>
      </c>
    </row>
    <row r="1579" spans="1:19" x14ac:dyDescent="0.45">
      <c r="F1579" s="13" t="s">
        <v>20</v>
      </c>
      <c r="H1579" s="14">
        <f t="shared" si="168"/>
        <v>41.89</v>
      </c>
      <c r="J1579" s="6">
        <v>83.78</v>
      </c>
      <c r="K1579" s="14" t="s">
        <v>30</v>
      </c>
      <c r="L1579" s="15">
        <v>44166</v>
      </c>
      <c r="M1579" s="15">
        <v>44196</v>
      </c>
      <c r="N1579" s="21">
        <v>118.96</v>
      </c>
      <c r="O1579" s="21">
        <v>32.119999999999997</v>
      </c>
      <c r="Q1579" s="16">
        <f>J1579/H1579</f>
        <v>2</v>
      </c>
      <c r="R1579" s="16">
        <f>3.1415*(H1579/2)^2*J1579</f>
        <v>115461.75368478177</v>
      </c>
      <c r="S1579" s="16">
        <f t="shared" si="165"/>
        <v>60.415834500177333</v>
      </c>
    </row>
    <row r="1580" spans="1:19" x14ac:dyDescent="0.45">
      <c r="F1580" s="13" t="s">
        <v>20</v>
      </c>
      <c r="H1580" s="14">
        <f t="shared" si="168"/>
        <v>41.89</v>
      </c>
      <c r="J1580" s="6">
        <v>83.78</v>
      </c>
      <c r="K1580" s="14" t="s">
        <v>30</v>
      </c>
      <c r="L1580" s="15">
        <v>44197</v>
      </c>
      <c r="M1580" s="15">
        <v>44227</v>
      </c>
      <c r="N1580" s="21">
        <v>118.96</v>
      </c>
      <c r="O1580" s="21">
        <v>32.119999999999997</v>
      </c>
      <c r="Q1580" s="16">
        <f>J1580/H1580</f>
        <v>2</v>
      </c>
      <c r="R1580" s="16">
        <f>3.1415*(H1580/2)^2*J1580</f>
        <v>115461.75368478177</v>
      </c>
      <c r="S1580" s="16">
        <f t="shared" si="165"/>
        <v>60.415834500177333</v>
      </c>
    </row>
    <row r="1581" spans="1:19" x14ac:dyDescent="0.45">
      <c r="F1581" s="13" t="s">
        <v>20</v>
      </c>
      <c r="H1581" s="14">
        <f t="shared" si="168"/>
        <v>41.89</v>
      </c>
      <c r="J1581" s="6">
        <v>83.78</v>
      </c>
      <c r="K1581" s="14" t="s">
        <v>30</v>
      </c>
      <c r="L1581" s="15">
        <v>44228</v>
      </c>
      <c r="M1581" s="15">
        <v>44255</v>
      </c>
      <c r="N1581" s="21">
        <v>118.96</v>
      </c>
      <c r="O1581" s="21">
        <v>32.119999999999997</v>
      </c>
      <c r="Q1581" s="16">
        <f>J1581/H1581</f>
        <v>2</v>
      </c>
      <c r="R1581" s="16">
        <f>3.1415*(H1581/2)^2*J1581</f>
        <v>115461.75368478177</v>
      </c>
      <c r="S1581" s="16">
        <f t="shared" si="165"/>
        <v>60.415834500177333</v>
      </c>
    </row>
    <row r="1582" spans="1:19" x14ac:dyDescent="0.45">
      <c r="F1582" s="13" t="s">
        <v>20</v>
      </c>
      <c r="H1582" s="14">
        <f t="shared" si="168"/>
        <v>41.89</v>
      </c>
      <c r="J1582" s="6">
        <v>83.78</v>
      </c>
      <c r="K1582" s="14" t="s">
        <v>30</v>
      </c>
      <c r="L1582" s="15">
        <v>44256</v>
      </c>
      <c r="M1582" s="15">
        <v>44286</v>
      </c>
      <c r="N1582" s="21">
        <v>118.96</v>
      </c>
      <c r="O1582" s="21">
        <v>32.119999999999997</v>
      </c>
      <c r="Q1582" s="16">
        <f>J1582/H1582</f>
        <v>2</v>
      </c>
      <c r="R1582" s="16">
        <f>3.1415*(H1582/2)^2*J1582</f>
        <v>115461.75368478177</v>
      </c>
      <c r="S1582" s="16">
        <f t="shared" si="165"/>
        <v>60.415834500177333</v>
      </c>
    </row>
    <row r="1583" spans="1:19" x14ac:dyDescent="0.45">
      <c r="F1583" s="13" t="s">
        <v>20</v>
      </c>
      <c r="H1583" s="14">
        <f t="shared" si="168"/>
        <v>41.89</v>
      </c>
      <c r="J1583" s="6">
        <v>83.78</v>
      </c>
      <c r="K1583" s="14" t="s">
        <v>30</v>
      </c>
      <c r="L1583" s="15">
        <v>44287</v>
      </c>
      <c r="M1583" s="15">
        <v>44316</v>
      </c>
      <c r="N1583" s="21">
        <v>118.96</v>
      </c>
      <c r="O1583" s="21">
        <v>32.119999999999997</v>
      </c>
      <c r="Q1583" s="16">
        <f>J1583/H1583</f>
        <v>2</v>
      </c>
      <c r="R1583" s="16">
        <f>3.1415*(H1583/2)^2*J1583</f>
        <v>115461.75368478177</v>
      </c>
      <c r="S1583" s="16">
        <f t="shared" si="165"/>
        <v>60.415834500177333</v>
      </c>
    </row>
    <row r="1584" spans="1:19" x14ac:dyDescent="0.45">
      <c r="F1584" s="13" t="s">
        <v>20</v>
      </c>
      <c r="H1584" s="14">
        <f t="shared" si="168"/>
        <v>41.89</v>
      </c>
      <c r="J1584" s="6">
        <v>83.78</v>
      </c>
      <c r="K1584" s="14" t="s">
        <v>30</v>
      </c>
      <c r="L1584" s="15">
        <v>44317</v>
      </c>
      <c r="M1584" s="15">
        <v>44342</v>
      </c>
      <c r="N1584" s="21">
        <v>118.96</v>
      </c>
      <c r="O1584" s="21">
        <v>32.119999999999997</v>
      </c>
      <c r="Q1584" s="16">
        <f>J1584/H1584</f>
        <v>2</v>
      </c>
      <c r="R1584" s="16">
        <f>3.1415*(H1584/2)^2*J1584</f>
        <v>115461.75368478177</v>
      </c>
      <c r="S1584" s="16">
        <f t="shared" si="165"/>
        <v>60.415834500177333</v>
      </c>
    </row>
    <row r="1585" spans="1:19" x14ac:dyDescent="0.45">
      <c r="F1585" s="13" t="s">
        <v>20</v>
      </c>
      <c r="H1585" s="14">
        <f t="shared" si="168"/>
        <v>41.89</v>
      </c>
      <c r="J1585" s="6">
        <v>83.78</v>
      </c>
      <c r="K1585" s="14" t="s">
        <v>30</v>
      </c>
      <c r="L1585" s="15">
        <v>44348</v>
      </c>
      <c r="M1585" s="15">
        <v>44377</v>
      </c>
      <c r="N1585" s="21">
        <v>118.96</v>
      </c>
      <c r="O1585" s="21">
        <v>32.119999999999997</v>
      </c>
      <c r="Q1585" s="16">
        <f>J1585/H1585</f>
        <v>2</v>
      </c>
      <c r="R1585" s="16">
        <f>3.1415*(H1585/2)^2*J1585</f>
        <v>115461.75368478177</v>
      </c>
      <c r="S1585" s="16">
        <f t="shared" si="165"/>
        <v>60.415834500177333</v>
      </c>
    </row>
    <row r="1586" spans="1:19" x14ac:dyDescent="0.45">
      <c r="F1586" s="13" t="s">
        <v>20</v>
      </c>
      <c r="H1586" s="14">
        <f t="shared" si="168"/>
        <v>41.89</v>
      </c>
      <c r="J1586" s="6">
        <v>83.78</v>
      </c>
      <c r="K1586" s="14" t="s">
        <v>30</v>
      </c>
      <c r="L1586" s="15">
        <v>44378</v>
      </c>
      <c r="M1586" s="15">
        <v>44409</v>
      </c>
      <c r="N1586" s="21">
        <v>118.96</v>
      </c>
      <c r="O1586" s="21">
        <v>32.119999999999997</v>
      </c>
      <c r="Q1586" s="16">
        <f>J1586/H1586</f>
        <v>2</v>
      </c>
      <c r="R1586" s="16">
        <f>3.1415*(H1586/2)^2*J1586</f>
        <v>115461.75368478177</v>
      </c>
      <c r="S1586" s="16">
        <f t="shared" si="165"/>
        <v>60.415834500177333</v>
      </c>
    </row>
    <row r="1587" spans="1:19" x14ac:dyDescent="0.45">
      <c r="B1587" s="25"/>
      <c r="C1587" s="19"/>
      <c r="M1587" s="15"/>
      <c r="N1587" s="21"/>
      <c r="O1587" s="21"/>
    </row>
    <row r="1588" spans="1:19" x14ac:dyDescent="0.45">
      <c r="A1588" s="12">
        <v>121</v>
      </c>
      <c r="B1588" s="25" t="s">
        <v>104</v>
      </c>
      <c r="C1588" s="19">
        <v>2024</v>
      </c>
      <c r="F1588" s="13" t="s">
        <v>20</v>
      </c>
      <c r="H1588" s="14">
        <f>J1588/40</f>
        <v>19.90475</v>
      </c>
      <c r="J1588" s="6">
        <v>796.19</v>
      </c>
      <c r="K1588" s="14" t="s">
        <v>22</v>
      </c>
      <c r="L1588" s="15">
        <v>44044</v>
      </c>
      <c r="M1588" s="15">
        <v>44074</v>
      </c>
      <c r="N1588" s="21">
        <v>118.96</v>
      </c>
      <c r="O1588" s="21">
        <v>32.119999999999997</v>
      </c>
      <c r="Q1588" s="16">
        <f>J1588/H1588</f>
        <v>40</v>
      </c>
      <c r="R1588" s="16">
        <f>3.1415*(H1588/2)^2*J1588</f>
        <v>247746.33922542032</v>
      </c>
      <c r="S1588" s="16">
        <f t="shared" si="165"/>
        <v>77.924461680555893</v>
      </c>
    </row>
    <row r="1589" spans="1:19" x14ac:dyDescent="0.45">
      <c r="B1589" s="25"/>
      <c r="C1589" s="19"/>
      <c r="F1589" s="13" t="s">
        <v>20</v>
      </c>
      <c r="H1589" s="14">
        <f t="shared" ref="H1589:H1599" si="169">J1589/40</f>
        <v>19.90475</v>
      </c>
      <c r="J1589" s="6">
        <v>796.19</v>
      </c>
      <c r="K1589" s="14" t="s">
        <v>22</v>
      </c>
      <c r="L1589" s="15">
        <v>44075</v>
      </c>
      <c r="M1589" s="15">
        <v>44104</v>
      </c>
      <c r="N1589" s="21">
        <v>118.96</v>
      </c>
      <c r="O1589" s="21">
        <v>32.119999999999997</v>
      </c>
      <c r="Q1589" s="16">
        <f>J1589/H1589</f>
        <v>40</v>
      </c>
      <c r="R1589" s="16">
        <f>3.1415*(H1589/2)^2*J1589</f>
        <v>247746.33922542032</v>
      </c>
      <c r="S1589" s="16">
        <f t="shared" si="165"/>
        <v>77.924461680555893</v>
      </c>
    </row>
    <row r="1590" spans="1:19" x14ac:dyDescent="0.45">
      <c r="B1590" s="25"/>
      <c r="C1590" s="19"/>
      <c r="F1590" s="13" t="s">
        <v>20</v>
      </c>
      <c r="H1590" s="14">
        <f t="shared" si="169"/>
        <v>19.90475</v>
      </c>
      <c r="J1590" s="6">
        <v>796.19</v>
      </c>
      <c r="K1590" s="14" t="s">
        <v>22</v>
      </c>
      <c r="L1590" s="15">
        <v>44105</v>
      </c>
      <c r="M1590" s="15">
        <v>44135</v>
      </c>
      <c r="N1590" s="21">
        <v>118.96</v>
      </c>
      <c r="O1590" s="21">
        <v>32.119999999999997</v>
      </c>
      <c r="Q1590" s="16">
        <f>J1590/H1590</f>
        <v>40</v>
      </c>
      <c r="R1590" s="16">
        <f>3.1415*(H1590/2)^2*J1590</f>
        <v>247746.33922542032</v>
      </c>
      <c r="S1590" s="16">
        <f t="shared" si="165"/>
        <v>77.924461680555893</v>
      </c>
    </row>
    <row r="1591" spans="1:19" x14ac:dyDescent="0.45">
      <c r="B1591" s="25"/>
      <c r="C1591" s="19"/>
      <c r="F1591" s="13" t="s">
        <v>20</v>
      </c>
      <c r="H1591" s="14">
        <f t="shared" si="169"/>
        <v>19.90475</v>
      </c>
      <c r="J1591" s="6">
        <v>796.19</v>
      </c>
      <c r="K1591" s="14" t="s">
        <v>22</v>
      </c>
      <c r="L1591" s="15">
        <v>44137</v>
      </c>
      <c r="M1591" s="15">
        <v>44165</v>
      </c>
      <c r="N1591" s="21">
        <v>118.96</v>
      </c>
      <c r="O1591" s="21">
        <v>32.119999999999997</v>
      </c>
      <c r="Q1591" s="16">
        <f>J1591/H1591</f>
        <v>40</v>
      </c>
      <c r="R1591" s="16">
        <f>3.1415*(H1591/2)^2*J1591</f>
        <v>247746.33922542032</v>
      </c>
      <c r="S1591" s="16">
        <f t="shared" si="165"/>
        <v>77.924461680555893</v>
      </c>
    </row>
    <row r="1592" spans="1:19" x14ac:dyDescent="0.45">
      <c r="B1592" s="25"/>
      <c r="C1592" s="19"/>
      <c r="F1592" s="13" t="s">
        <v>20</v>
      </c>
      <c r="H1592" s="14">
        <f t="shared" si="169"/>
        <v>19.90475</v>
      </c>
      <c r="J1592" s="6">
        <v>796.19</v>
      </c>
      <c r="K1592" s="14" t="s">
        <v>22</v>
      </c>
      <c r="L1592" s="15">
        <v>44166</v>
      </c>
      <c r="M1592" s="15">
        <v>44196</v>
      </c>
      <c r="N1592" s="21">
        <v>118.96</v>
      </c>
      <c r="O1592" s="21">
        <v>32.119999999999997</v>
      </c>
      <c r="Q1592" s="16">
        <f>J1592/H1592</f>
        <v>40</v>
      </c>
      <c r="R1592" s="16">
        <f>3.1415*(H1592/2)^2*J1592</f>
        <v>247746.33922542032</v>
      </c>
      <c r="S1592" s="16">
        <f t="shared" si="165"/>
        <v>77.924461680555893</v>
      </c>
    </row>
    <row r="1593" spans="1:19" x14ac:dyDescent="0.45">
      <c r="B1593" s="25"/>
      <c r="C1593" s="19"/>
      <c r="F1593" s="13" t="s">
        <v>20</v>
      </c>
      <c r="H1593" s="14">
        <f t="shared" si="169"/>
        <v>19.90475</v>
      </c>
      <c r="J1593" s="6">
        <v>796.19</v>
      </c>
      <c r="K1593" s="14" t="s">
        <v>22</v>
      </c>
      <c r="L1593" s="15">
        <v>44197</v>
      </c>
      <c r="M1593" s="15">
        <v>44227</v>
      </c>
      <c r="N1593" s="21">
        <v>118.96</v>
      </c>
      <c r="O1593" s="21">
        <v>32.119999999999997</v>
      </c>
      <c r="Q1593" s="16">
        <f>J1593/H1593</f>
        <v>40</v>
      </c>
      <c r="R1593" s="16">
        <f>3.1415*(H1593/2)^2*J1593</f>
        <v>247746.33922542032</v>
      </c>
      <c r="S1593" s="16">
        <f t="shared" si="165"/>
        <v>77.924461680555893</v>
      </c>
    </row>
    <row r="1594" spans="1:19" x14ac:dyDescent="0.45">
      <c r="B1594" s="25"/>
      <c r="C1594" s="19"/>
      <c r="F1594" s="13" t="s">
        <v>20</v>
      </c>
      <c r="H1594" s="14">
        <f t="shared" si="169"/>
        <v>19.90475</v>
      </c>
      <c r="J1594" s="6">
        <v>796.19</v>
      </c>
      <c r="K1594" s="14" t="s">
        <v>22</v>
      </c>
      <c r="L1594" s="15">
        <v>44228</v>
      </c>
      <c r="M1594" s="15">
        <v>44255</v>
      </c>
      <c r="N1594" s="21">
        <v>118.96</v>
      </c>
      <c r="O1594" s="21">
        <v>32.119999999999997</v>
      </c>
      <c r="Q1594" s="16">
        <f>J1594/H1594</f>
        <v>40</v>
      </c>
      <c r="R1594" s="16">
        <f>3.1415*(H1594/2)^2*J1594</f>
        <v>247746.33922542032</v>
      </c>
      <c r="S1594" s="16">
        <f t="shared" si="165"/>
        <v>77.924461680555893</v>
      </c>
    </row>
    <row r="1595" spans="1:19" x14ac:dyDescent="0.45">
      <c r="B1595" s="25"/>
      <c r="C1595" s="19"/>
      <c r="F1595" s="13" t="s">
        <v>20</v>
      </c>
      <c r="H1595" s="14">
        <f t="shared" si="169"/>
        <v>19.90475</v>
      </c>
      <c r="J1595" s="6">
        <v>796.19</v>
      </c>
      <c r="K1595" s="14" t="s">
        <v>22</v>
      </c>
      <c r="L1595" s="15">
        <v>44256</v>
      </c>
      <c r="M1595" s="15">
        <v>44286</v>
      </c>
      <c r="N1595" s="21">
        <v>118.96</v>
      </c>
      <c r="O1595" s="21">
        <v>32.119999999999997</v>
      </c>
      <c r="Q1595" s="16">
        <f>J1595/H1595</f>
        <v>40</v>
      </c>
      <c r="R1595" s="16">
        <f>3.1415*(H1595/2)^2*J1595</f>
        <v>247746.33922542032</v>
      </c>
      <c r="S1595" s="16">
        <f t="shared" si="165"/>
        <v>77.924461680555893</v>
      </c>
    </row>
    <row r="1596" spans="1:19" x14ac:dyDescent="0.45">
      <c r="B1596" s="25"/>
      <c r="C1596" s="19"/>
      <c r="F1596" s="13" t="s">
        <v>20</v>
      </c>
      <c r="H1596" s="14">
        <f t="shared" si="169"/>
        <v>19.90475</v>
      </c>
      <c r="J1596" s="6">
        <v>796.19</v>
      </c>
      <c r="K1596" s="14" t="s">
        <v>22</v>
      </c>
      <c r="L1596" s="15">
        <v>44287</v>
      </c>
      <c r="M1596" s="15">
        <v>44316</v>
      </c>
      <c r="N1596" s="21">
        <v>118.96</v>
      </c>
      <c r="O1596" s="21">
        <v>32.119999999999997</v>
      </c>
      <c r="Q1596" s="16">
        <f>J1596/H1596</f>
        <v>40</v>
      </c>
      <c r="R1596" s="16">
        <f>3.1415*(H1596/2)^2*J1596</f>
        <v>247746.33922542032</v>
      </c>
      <c r="S1596" s="16">
        <f t="shared" si="165"/>
        <v>77.924461680555893</v>
      </c>
    </row>
    <row r="1597" spans="1:19" x14ac:dyDescent="0.45">
      <c r="B1597" s="25"/>
      <c r="C1597" s="19"/>
      <c r="F1597" s="13" t="s">
        <v>20</v>
      </c>
      <c r="H1597" s="14">
        <f t="shared" si="169"/>
        <v>19.90475</v>
      </c>
      <c r="J1597" s="6">
        <v>796.19</v>
      </c>
      <c r="K1597" s="14" t="s">
        <v>22</v>
      </c>
      <c r="L1597" s="15">
        <v>44317</v>
      </c>
      <c r="M1597" s="15">
        <v>44342</v>
      </c>
      <c r="N1597" s="21">
        <v>118.96</v>
      </c>
      <c r="O1597" s="21">
        <v>32.119999999999997</v>
      </c>
      <c r="Q1597" s="16">
        <f>J1597/H1597</f>
        <v>40</v>
      </c>
      <c r="R1597" s="16">
        <f>3.1415*(H1597/2)^2*J1597</f>
        <v>247746.33922542032</v>
      </c>
      <c r="S1597" s="16">
        <f t="shared" si="165"/>
        <v>77.924461680555893</v>
      </c>
    </row>
    <row r="1598" spans="1:19" x14ac:dyDescent="0.45">
      <c r="B1598" s="25"/>
      <c r="C1598" s="19"/>
      <c r="F1598" s="13" t="s">
        <v>20</v>
      </c>
      <c r="H1598" s="14">
        <f t="shared" si="169"/>
        <v>19.90475</v>
      </c>
      <c r="J1598" s="6">
        <v>796.19</v>
      </c>
      <c r="K1598" s="14" t="s">
        <v>22</v>
      </c>
      <c r="L1598" s="15">
        <v>44348</v>
      </c>
      <c r="M1598" s="15">
        <v>44377</v>
      </c>
      <c r="N1598" s="21">
        <v>118.96</v>
      </c>
      <c r="O1598" s="21">
        <v>32.119999999999997</v>
      </c>
      <c r="Q1598" s="16">
        <f>J1598/H1598</f>
        <v>40</v>
      </c>
      <c r="R1598" s="16">
        <f>3.1415*(H1598/2)^2*J1598</f>
        <v>247746.33922542032</v>
      </c>
      <c r="S1598" s="16">
        <f t="shared" si="165"/>
        <v>77.924461680555893</v>
      </c>
    </row>
    <row r="1599" spans="1:19" x14ac:dyDescent="0.45">
      <c r="B1599" s="25"/>
      <c r="C1599" s="19"/>
      <c r="F1599" s="13" t="s">
        <v>20</v>
      </c>
      <c r="H1599" s="14">
        <f t="shared" si="169"/>
        <v>19.90475</v>
      </c>
      <c r="J1599" s="6">
        <v>796.19</v>
      </c>
      <c r="K1599" s="14" t="s">
        <v>22</v>
      </c>
      <c r="L1599" s="15">
        <v>44378</v>
      </c>
      <c r="M1599" s="15">
        <v>44409</v>
      </c>
      <c r="N1599" s="21">
        <v>118.96</v>
      </c>
      <c r="O1599" s="21">
        <v>32.119999999999997</v>
      </c>
      <c r="Q1599" s="16">
        <f>J1599/H1599</f>
        <v>40</v>
      </c>
      <c r="R1599" s="16">
        <f>3.1415*(H1599/2)^2*J1599</f>
        <v>247746.33922542032</v>
      </c>
      <c r="S1599" s="16">
        <f t="shared" si="165"/>
        <v>77.924461680555893</v>
      </c>
    </row>
    <row r="1600" spans="1:19" x14ac:dyDescent="0.45">
      <c r="B1600" s="25"/>
      <c r="C1600" s="19"/>
      <c r="M1600" s="15"/>
      <c r="N1600" s="21"/>
      <c r="O1600" s="21"/>
    </row>
    <row r="1601" spans="1:19" x14ac:dyDescent="0.45">
      <c r="A1601" s="12">
        <v>122</v>
      </c>
      <c r="B1601" s="25" t="s">
        <v>104</v>
      </c>
      <c r="C1601" s="19">
        <v>2024</v>
      </c>
      <c r="G1601" s="13" t="s">
        <v>20</v>
      </c>
      <c r="H1601" s="14">
        <f>J1601/2</f>
        <v>43.725000000000001</v>
      </c>
      <c r="J1601" s="6">
        <v>87.45</v>
      </c>
      <c r="K1601" s="14" t="s">
        <v>30</v>
      </c>
      <c r="L1601" s="15">
        <v>44044</v>
      </c>
      <c r="M1601" s="15">
        <v>44074</v>
      </c>
      <c r="N1601" s="21">
        <v>118.96</v>
      </c>
      <c r="O1601" s="21">
        <v>32.119999999999997</v>
      </c>
      <c r="Q1601" s="16">
        <f>J1601/H1601</f>
        <v>2</v>
      </c>
      <c r="R1601" s="16">
        <f>3.1415*(H1601/2)^2*J1601</f>
        <v>131309.61344518361</v>
      </c>
      <c r="S1601" s="16">
        <f t="shared" si="165"/>
        <v>63.062362461691414</v>
      </c>
    </row>
    <row r="1602" spans="1:19" x14ac:dyDescent="0.45">
      <c r="B1602" s="25"/>
      <c r="C1602" s="19"/>
      <c r="G1602" s="13" t="s">
        <v>20</v>
      </c>
      <c r="H1602" s="14">
        <f t="shared" ref="H1602:H1612" si="170">J1602/2</f>
        <v>43.725000000000001</v>
      </c>
      <c r="J1602" s="6">
        <v>87.45</v>
      </c>
      <c r="K1602" s="14" t="s">
        <v>30</v>
      </c>
      <c r="L1602" s="15">
        <v>44075</v>
      </c>
      <c r="M1602" s="15">
        <v>44104</v>
      </c>
      <c r="N1602" s="21">
        <v>118.96</v>
      </c>
      <c r="O1602" s="21">
        <v>32.119999999999997</v>
      </c>
      <c r="Q1602" s="16">
        <f>J1602/H1602</f>
        <v>2</v>
      </c>
      <c r="R1602" s="16">
        <f>3.1415*(H1602/2)^2*J1602</f>
        <v>131309.61344518361</v>
      </c>
      <c r="S1602" s="16">
        <f t="shared" si="165"/>
        <v>63.062362461691414</v>
      </c>
    </row>
    <row r="1603" spans="1:19" x14ac:dyDescent="0.45">
      <c r="B1603" s="25"/>
      <c r="C1603" s="19"/>
      <c r="G1603" s="13" t="s">
        <v>20</v>
      </c>
      <c r="H1603" s="14">
        <f t="shared" si="170"/>
        <v>43.725000000000001</v>
      </c>
      <c r="J1603" s="6">
        <v>87.45</v>
      </c>
      <c r="K1603" s="14" t="s">
        <v>30</v>
      </c>
      <c r="L1603" s="15">
        <v>44105</v>
      </c>
      <c r="M1603" s="15">
        <v>44135</v>
      </c>
      <c r="N1603" s="21">
        <v>118.96</v>
      </c>
      <c r="O1603" s="21">
        <v>32.119999999999997</v>
      </c>
      <c r="Q1603" s="16">
        <f>J1603/H1603</f>
        <v>2</v>
      </c>
      <c r="R1603" s="16">
        <f>3.1415*(H1603/2)^2*J1603</f>
        <v>131309.61344518361</v>
      </c>
      <c r="S1603" s="16">
        <f t="shared" si="165"/>
        <v>63.062362461691414</v>
      </c>
    </row>
    <row r="1604" spans="1:19" x14ac:dyDescent="0.45">
      <c r="B1604" s="25"/>
      <c r="C1604" s="19"/>
      <c r="G1604" s="13" t="s">
        <v>20</v>
      </c>
      <c r="H1604" s="14">
        <f t="shared" si="170"/>
        <v>43.725000000000001</v>
      </c>
      <c r="J1604" s="6">
        <v>87.45</v>
      </c>
      <c r="K1604" s="14" t="s">
        <v>30</v>
      </c>
      <c r="L1604" s="15">
        <v>44137</v>
      </c>
      <c r="M1604" s="15">
        <v>44165</v>
      </c>
      <c r="N1604" s="21">
        <v>118.96</v>
      </c>
      <c r="O1604" s="21">
        <v>32.119999999999997</v>
      </c>
      <c r="Q1604" s="16">
        <f>J1604/H1604</f>
        <v>2</v>
      </c>
      <c r="R1604" s="16">
        <f>3.1415*(H1604/2)^2*J1604</f>
        <v>131309.61344518361</v>
      </c>
      <c r="S1604" s="16">
        <f t="shared" si="165"/>
        <v>63.062362461691414</v>
      </c>
    </row>
    <row r="1605" spans="1:19" x14ac:dyDescent="0.45">
      <c r="B1605" s="25"/>
      <c r="C1605" s="19"/>
      <c r="G1605" s="13" t="s">
        <v>20</v>
      </c>
      <c r="H1605" s="14">
        <f t="shared" si="170"/>
        <v>43.725000000000001</v>
      </c>
      <c r="J1605" s="6">
        <v>87.45</v>
      </c>
      <c r="K1605" s="14" t="s">
        <v>30</v>
      </c>
      <c r="L1605" s="15">
        <v>44166</v>
      </c>
      <c r="M1605" s="15">
        <v>44196</v>
      </c>
      <c r="N1605" s="21">
        <v>118.96</v>
      </c>
      <c r="O1605" s="21">
        <v>32.119999999999997</v>
      </c>
      <c r="Q1605" s="16">
        <f>J1605/H1605</f>
        <v>2</v>
      </c>
      <c r="R1605" s="16">
        <f>3.1415*(H1605/2)^2*J1605</f>
        <v>131309.61344518361</v>
      </c>
      <c r="S1605" s="16">
        <f t="shared" si="165"/>
        <v>63.062362461691414</v>
      </c>
    </row>
    <row r="1606" spans="1:19" x14ac:dyDescent="0.45">
      <c r="B1606" s="25"/>
      <c r="C1606" s="19"/>
      <c r="G1606" s="13" t="s">
        <v>20</v>
      </c>
      <c r="H1606" s="14">
        <f t="shared" si="170"/>
        <v>43.725000000000001</v>
      </c>
      <c r="J1606" s="6">
        <v>87.45</v>
      </c>
      <c r="K1606" s="14" t="s">
        <v>30</v>
      </c>
      <c r="L1606" s="15">
        <v>44197</v>
      </c>
      <c r="M1606" s="15">
        <v>44227</v>
      </c>
      <c r="N1606" s="21">
        <v>118.96</v>
      </c>
      <c r="O1606" s="21">
        <v>32.119999999999997</v>
      </c>
      <c r="Q1606" s="16">
        <f>J1606/H1606</f>
        <v>2</v>
      </c>
      <c r="R1606" s="16">
        <f>3.1415*(H1606/2)^2*J1606</f>
        <v>131309.61344518361</v>
      </c>
      <c r="S1606" s="16">
        <f t="shared" si="165"/>
        <v>63.062362461691414</v>
      </c>
    </row>
    <row r="1607" spans="1:19" x14ac:dyDescent="0.45">
      <c r="B1607" s="25"/>
      <c r="C1607" s="19"/>
      <c r="G1607" s="13" t="s">
        <v>20</v>
      </c>
      <c r="H1607" s="14">
        <f t="shared" si="170"/>
        <v>43.725000000000001</v>
      </c>
      <c r="J1607" s="6">
        <v>87.45</v>
      </c>
      <c r="K1607" s="14" t="s">
        <v>30</v>
      </c>
      <c r="L1607" s="15">
        <v>44228</v>
      </c>
      <c r="M1607" s="15">
        <v>44255</v>
      </c>
      <c r="N1607" s="21">
        <v>118.96</v>
      </c>
      <c r="O1607" s="21">
        <v>32.119999999999997</v>
      </c>
      <c r="Q1607" s="16">
        <f>J1607/H1607</f>
        <v>2</v>
      </c>
      <c r="R1607" s="16">
        <f>3.1415*(H1607/2)^2*J1607</f>
        <v>131309.61344518361</v>
      </c>
      <c r="S1607" s="16">
        <f t="shared" si="165"/>
        <v>63.062362461691414</v>
      </c>
    </row>
    <row r="1608" spans="1:19" x14ac:dyDescent="0.45">
      <c r="B1608" s="25"/>
      <c r="C1608" s="19"/>
      <c r="G1608" s="13" t="s">
        <v>20</v>
      </c>
      <c r="H1608" s="14">
        <f t="shared" si="170"/>
        <v>43.725000000000001</v>
      </c>
      <c r="J1608" s="6">
        <v>87.45</v>
      </c>
      <c r="K1608" s="14" t="s">
        <v>30</v>
      </c>
      <c r="L1608" s="15">
        <v>44256</v>
      </c>
      <c r="M1608" s="15">
        <v>44286</v>
      </c>
      <c r="N1608" s="21">
        <v>118.96</v>
      </c>
      <c r="O1608" s="21">
        <v>32.119999999999997</v>
      </c>
      <c r="Q1608" s="16">
        <f>J1608/H1608</f>
        <v>2</v>
      </c>
      <c r="R1608" s="16">
        <f>3.1415*(H1608/2)^2*J1608</f>
        <v>131309.61344518361</v>
      </c>
      <c r="S1608" s="16">
        <f t="shared" si="165"/>
        <v>63.062362461691414</v>
      </c>
    </row>
    <row r="1609" spans="1:19" x14ac:dyDescent="0.45">
      <c r="B1609" s="25"/>
      <c r="C1609" s="19"/>
      <c r="G1609" s="13" t="s">
        <v>20</v>
      </c>
      <c r="H1609" s="14">
        <f t="shared" si="170"/>
        <v>43.725000000000001</v>
      </c>
      <c r="J1609" s="6">
        <v>87.45</v>
      </c>
      <c r="K1609" s="14" t="s">
        <v>30</v>
      </c>
      <c r="L1609" s="15">
        <v>44287</v>
      </c>
      <c r="M1609" s="15">
        <v>44316</v>
      </c>
      <c r="N1609" s="21">
        <v>118.96</v>
      </c>
      <c r="O1609" s="21">
        <v>32.119999999999997</v>
      </c>
      <c r="Q1609" s="16">
        <f>J1609/H1609</f>
        <v>2</v>
      </c>
      <c r="R1609" s="16">
        <f>3.1415*(H1609/2)^2*J1609</f>
        <v>131309.61344518361</v>
      </c>
      <c r="S1609" s="16">
        <f t="shared" si="165"/>
        <v>63.062362461691414</v>
      </c>
    </row>
    <row r="1610" spans="1:19" x14ac:dyDescent="0.45">
      <c r="B1610" s="25"/>
      <c r="C1610" s="19"/>
      <c r="G1610" s="13" t="s">
        <v>20</v>
      </c>
      <c r="H1610" s="14">
        <f t="shared" si="170"/>
        <v>43.725000000000001</v>
      </c>
      <c r="J1610" s="6">
        <v>87.45</v>
      </c>
      <c r="K1610" s="14" t="s">
        <v>30</v>
      </c>
      <c r="L1610" s="15">
        <v>44317</v>
      </c>
      <c r="M1610" s="15">
        <v>44342</v>
      </c>
      <c r="N1610" s="21">
        <v>118.96</v>
      </c>
      <c r="O1610" s="21">
        <v>32.119999999999997</v>
      </c>
      <c r="Q1610" s="16">
        <f>J1610/H1610</f>
        <v>2</v>
      </c>
      <c r="R1610" s="16">
        <f>3.1415*(H1610/2)^2*J1610</f>
        <v>131309.61344518361</v>
      </c>
      <c r="S1610" s="16">
        <f t="shared" si="165"/>
        <v>63.062362461691414</v>
      </c>
    </row>
    <row r="1611" spans="1:19" x14ac:dyDescent="0.45">
      <c r="B1611" s="25"/>
      <c r="C1611" s="19"/>
      <c r="G1611" s="13" t="s">
        <v>20</v>
      </c>
      <c r="H1611" s="14">
        <f t="shared" si="170"/>
        <v>43.725000000000001</v>
      </c>
      <c r="J1611" s="6">
        <v>87.45</v>
      </c>
      <c r="K1611" s="14" t="s">
        <v>30</v>
      </c>
      <c r="L1611" s="15">
        <v>44348</v>
      </c>
      <c r="M1611" s="15">
        <v>44377</v>
      </c>
      <c r="N1611" s="21">
        <v>118.96</v>
      </c>
      <c r="O1611" s="21">
        <v>32.119999999999997</v>
      </c>
      <c r="Q1611" s="16">
        <f>J1611/H1611</f>
        <v>2</v>
      </c>
      <c r="R1611" s="16">
        <f>3.1415*(H1611/2)^2*J1611</f>
        <v>131309.61344518361</v>
      </c>
      <c r="S1611" s="16">
        <f t="shared" si="165"/>
        <v>63.062362461691414</v>
      </c>
    </row>
    <row r="1612" spans="1:19" x14ac:dyDescent="0.45">
      <c r="B1612" s="25"/>
      <c r="C1612" s="19"/>
      <c r="G1612" s="13" t="s">
        <v>20</v>
      </c>
      <c r="H1612" s="14">
        <f t="shared" si="170"/>
        <v>43.725000000000001</v>
      </c>
      <c r="J1612" s="6">
        <v>87.45</v>
      </c>
      <c r="K1612" s="14" t="s">
        <v>30</v>
      </c>
      <c r="L1612" s="15">
        <v>44378</v>
      </c>
      <c r="M1612" s="15">
        <v>44409</v>
      </c>
      <c r="N1612" s="21">
        <v>118.96</v>
      </c>
      <c r="O1612" s="21">
        <v>32.119999999999997</v>
      </c>
      <c r="Q1612" s="16">
        <f>J1612/H1612</f>
        <v>2</v>
      </c>
      <c r="R1612" s="16">
        <f>3.1415*(H1612/2)^2*J1612</f>
        <v>131309.61344518361</v>
      </c>
      <c r="S1612" s="16">
        <f t="shared" si="165"/>
        <v>63.062362461691414</v>
      </c>
    </row>
    <row r="1613" spans="1:19" x14ac:dyDescent="0.45">
      <c r="B1613" s="25"/>
      <c r="C1613" s="19"/>
      <c r="M1613" s="15"/>
      <c r="N1613" s="21"/>
      <c r="O1613" s="21"/>
    </row>
    <row r="1614" spans="1:19" x14ac:dyDescent="0.45">
      <c r="A1614" s="12">
        <v>123</v>
      </c>
      <c r="B1614" s="25" t="s">
        <v>104</v>
      </c>
      <c r="C1614" s="19">
        <v>2024</v>
      </c>
      <c r="G1614" s="13" t="s">
        <v>20</v>
      </c>
      <c r="H1614" s="14">
        <f>J1614/40</f>
        <v>13.5435</v>
      </c>
      <c r="J1614" s="6">
        <v>541.74</v>
      </c>
      <c r="K1614" s="14" t="s">
        <v>22</v>
      </c>
      <c r="L1614" s="15">
        <v>44044</v>
      </c>
      <c r="M1614" s="15">
        <v>44074</v>
      </c>
      <c r="N1614" s="21">
        <v>118.96</v>
      </c>
      <c r="O1614" s="21">
        <v>32.119999999999997</v>
      </c>
      <c r="Q1614" s="16">
        <f>J1614/H1614</f>
        <v>40</v>
      </c>
      <c r="R1614" s="16">
        <f>3.1415*(H1614/2)^2*J1614</f>
        <v>78042.253314100846</v>
      </c>
      <c r="S1614" s="16">
        <f t="shared" ref="S1614:S1625" si="171">2 * (R1614*3/(4*3.1415))^(1/3)</f>
        <v>53.02100989817049</v>
      </c>
    </row>
    <row r="1615" spans="1:19" x14ac:dyDescent="0.45">
      <c r="B1615" s="25"/>
      <c r="C1615" s="19"/>
      <c r="G1615" s="13" t="s">
        <v>20</v>
      </c>
      <c r="H1615" s="14">
        <f t="shared" ref="H1615:H1625" si="172">J1615/40</f>
        <v>13.5435</v>
      </c>
      <c r="J1615" s="6">
        <v>541.74</v>
      </c>
      <c r="K1615" s="14" t="s">
        <v>22</v>
      </c>
      <c r="L1615" s="15">
        <v>44075</v>
      </c>
      <c r="M1615" s="15">
        <v>44104</v>
      </c>
      <c r="N1615" s="21">
        <v>118.96</v>
      </c>
      <c r="O1615" s="21">
        <v>32.119999999999997</v>
      </c>
      <c r="Q1615" s="16">
        <f>J1615/H1615</f>
        <v>40</v>
      </c>
      <c r="R1615" s="16">
        <f>3.1415*(H1615/2)^2*J1615</f>
        <v>78042.253314100846</v>
      </c>
      <c r="S1615" s="16">
        <f t="shared" si="171"/>
        <v>53.02100989817049</v>
      </c>
    </row>
    <row r="1616" spans="1:19" x14ac:dyDescent="0.45">
      <c r="B1616" s="25"/>
      <c r="C1616" s="19"/>
      <c r="G1616" s="13" t="s">
        <v>20</v>
      </c>
      <c r="H1616" s="14">
        <f t="shared" si="172"/>
        <v>13.5435</v>
      </c>
      <c r="J1616" s="6">
        <v>541.74</v>
      </c>
      <c r="K1616" s="14" t="s">
        <v>22</v>
      </c>
      <c r="L1616" s="15">
        <v>44105</v>
      </c>
      <c r="M1616" s="15">
        <v>44135</v>
      </c>
      <c r="N1616" s="21">
        <v>118.96</v>
      </c>
      <c r="O1616" s="21">
        <v>32.119999999999997</v>
      </c>
      <c r="Q1616" s="16">
        <f>J1616/H1616</f>
        <v>40</v>
      </c>
      <c r="R1616" s="16">
        <f>3.1415*(H1616/2)^2*J1616</f>
        <v>78042.253314100846</v>
      </c>
      <c r="S1616" s="16">
        <f t="shared" si="171"/>
        <v>53.02100989817049</v>
      </c>
    </row>
    <row r="1617" spans="2:19" x14ac:dyDescent="0.45">
      <c r="B1617" s="25"/>
      <c r="C1617" s="19"/>
      <c r="G1617" s="13" t="s">
        <v>20</v>
      </c>
      <c r="H1617" s="14">
        <f t="shared" si="172"/>
        <v>13.5435</v>
      </c>
      <c r="J1617" s="6">
        <v>541.74</v>
      </c>
      <c r="K1617" s="14" t="s">
        <v>22</v>
      </c>
      <c r="L1617" s="15">
        <v>44137</v>
      </c>
      <c r="M1617" s="15">
        <v>44165</v>
      </c>
      <c r="N1617" s="21">
        <v>118.96</v>
      </c>
      <c r="O1617" s="21">
        <v>32.119999999999997</v>
      </c>
      <c r="Q1617" s="16">
        <f>J1617/H1617</f>
        <v>40</v>
      </c>
      <c r="R1617" s="16">
        <f>3.1415*(H1617/2)^2*J1617</f>
        <v>78042.253314100846</v>
      </c>
      <c r="S1617" s="16">
        <f t="shared" si="171"/>
        <v>53.02100989817049</v>
      </c>
    </row>
    <row r="1618" spans="2:19" x14ac:dyDescent="0.45">
      <c r="G1618" s="13" t="s">
        <v>20</v>
      </c>
      <c r="H1618" s="14">
        <f t="shared" si="172"/>
        <v>13.5435</v>
      </c>
      <c r="J1618" s="6">
        <v>541.74</v>
      </c>
      <c r="K1618" s="14" t="s">
        <v>22</v>
      </c>
      <c r="L1618" s="15">
        <v>44166</v>
      </c>
      <c r="M1618" s="15">
        <v>44196</v>
      </c>
      <c r="N1618" s="21">
        <v>118.96</v>
      </c>
      <c r="O1618" s="21">
        <v>32.119999999999997</v>
      </c>
      <c r="Q1618" s="16">
        <f>J1618/H1618</f>
        <v>40</v>
      </c>
      <c r="R1618" s="16">
        <f>3.1415*(H1618/2)^2*J1618</f>
        <v>78042.253314100846</v>
      </c>
      <c r="S1618" s="16">
        <f t="shared" si="171"/>
        <v>53.02100989817049</v>
      </c>
    </row>
    <row r="1619" spans="2:19" x14ac:dyDescent="0.45">
      <c r="G1619" s="13" t="s">
        <v>20</v>
      </c>
      <c r="H1619" s="14">
        <f t="shared" si="172"/>
        <v>13.5435</v>
      </c>
      <c r="J1619" s="6">
        <v>541.74</v>
      </c>
      <c r="K1619" s="14" t="s">
        <v>22</v>
      </c>
      <c r="L1619" s="15">
        <v>44197</v>
      </c>
      <c r="M1619" s="15">
        <v>44227</v>
      </c>
      <c r="N1619" s="21">
        <v>118.96</v>
      </c>
      <c r="O1619" s="21">
        <v>32.119999999999997</v>
      </c>
      <c r="Q1619" s="16">
        <f>J1619/H1619</f>
        <v>40</v>
      </c>
      <c r="R1619" s="16">
        <f>3.1415*(H1619/2)^2*J1619</f>
        <v>78042.253314100846</v>
      </c>
      <c r="S1619" s="16">
        <f t="shared" si="171"/>
        <v>53.02100989817049</v>
      </c>
    </row>
    <row r="1620" spans="2:19" x14ac:dyDescent="0.45">
      <c r="G1620" s="13" t="s">
        <v>20</v>
      </c>
      <c r="H1620" s="14">
        <f t="shared" si="172"/>
        <v>13.5435</v>
      </c>
      <c r="J1620" s="6">
        <v>541.74</v>
      </c>
      <c r="K1620" s="14" t="s">
        <v>22</v>
      </c>
      <c r="L1620" s="15">
        <v>44228</v>
      </c>
      <c r="M1620" s="15">
        <v>44255</v>
      </c>
      <c r="N1620" s="21">
        <v>118.96</v>
      </c>
      <c r="O1620" s="21">
        <v>32.119999999999997</v>
      </c>
      <c r="Q1620" s="16">
        <f>J1620/H1620</f>
        <v>40</v>
      </c>
      <c r="R1620" s="16">
        <f>3.1415*(H1620/2)^2*J1620</f>
        <v>78042.253314100846</v>
      </c>
      <c r="S1620" s="16">
        <f t="shared" si="171"/>
        <v>53.02100989817049</v>
      </c>
    </row>
    <row r="1621" spans="2:19" x14ac:dyDescent="0.45">
      <c r="G1621" s="13" t="s">
        <v>20</v>
      </c>
      <c r="H1621" s="14">
        <f t="shared" si="172"/>
        <v>13.5435</v>
      </c>
      <c r="J1621" s="6">
        <v>541.74</v>
      </c>
      <c r="K1621" s="14" t="s">
        <v>22</v>
      </c>
      <c r="L1621" s="15">
        <v>44256</v>
      </c>
      <c r="M1621" s="15">
        <v>44286</v>
      </c>
      <c r="N1621" s="21">
        <v>118.96</v>
      </c>
      <c r="O1621" s="21">
        <v>32.119999999999997</v>
      </c>
      <c r="Q1621" s="16">
        <f>J1621/H1621</f>
        <v>40</v>
      </c>
      <c r="R1621" s="16">
        <f>3.1415*(H1621/2)^2*J1621</f>
        <v>78042.253314100846</v>
      </c>
      <c r="S1621" s="16">
        <f t="shared" si="171"/>
        <v>53.02100989817049</v>
      </c>
    </row>
    <row r="1622" spans="2:19" x14ac:dyDescent="0.45">
      <c r="G1622" s="13" t="s">
        <v>20</v>
      </c>
      <c r="H1622" s="14">
        <f t="shared" si="172"/>
        <v>13.5435</v>
      </c>
      <c r="J1622" s="6">
        <v>541.74</v>
      </c>
      <c r="K1622" s="14" t="s">
        <v>22</v>
      </c>
      <c r="L1622" s="15">
        <v>44287</v>
      </c>
      <c r="M1622" s="15">
        <v>44316</v>
      </c>
      <c r="N1622" s="21">
        <v>118.96</v>
      </c>
      <c r="O1622" s="21">
        <v>32.119999999999997</v>
      </c>
      <c r="Q1622" s="16">
        <f>J1622/H1622</f>
        <v>40</v>
      </c>
      <c r="R1622" s="16">
        <f>3.1415*(H1622/2)^2*J1622</f>
        <v>78042.253314100846</v>
      </c>
      <c r="S1622" s="16">
        <f t="shared" si="171"/>
        <v>53.02100989817049</v>
      </c>
    </row>
    <row r="1623" spans="2:19" x14ac:dyDescent="0.45">
      <c r="G1623" s="13" t="s">
        <v>20</v>
      </c>
      <c r="H1623" s="14">
        <f t="shared" si="172"/>
        <v>13.5435</v>
      </c>
      <c r="J1623" s="6">
        <v>541.74</v>
      </c>
      <c r="K1623" s="14" t="s">
        <v>22</v>
      </c>
      <c r="L1623" s="15">
        <v>44317</v>
      </c>
      <c r="M1623" s="15">
        <v>44342</v>
      </c>
      <c r="N1623" s="21">
        <v>118.96</v>
      </c>
      <c r="O1623" s="21">
        <v>32.119999999999997</v>
      </c>
      <c r="Q1623" s="16">
        <f>J1623/H1623</f>
        <v>40</v>
      </c>
      <c r="R1623" s="16">
        <f>3.1415*(H1623/2)^2*J1623</f>
        <v>78042.253314100846</v>
      </c>
      <c r="S1623" s="16">
        <f t="shared" si="171"/>
        <v>53.02100989817049</v>
      </c>
    </row>
    <row r="1624" spans="2:19" x14ac:dyDescent="0.45">
      <c r="G1624" s="13" t="s">
        <v>20</v>
      </c>
      <c r="H1624" s="14">
        <f t="shared" si="172"/>
        <v>13.5435</v>
      </c>
      <c r="J1624" s="6">
        <v>541.74</v>
      </c>
      <c r="K1624" s="14" t="s">
        <v>22</v>
      </c>
      <c r="L1624" s="15">
        <v>44348</v>
      </c>
      <c r="M1624" s="15">
        <v>44377</v>
      </c>
      <c r="N1624" s="21">
        <v>118.96</v>
      </c>
      <c r="O1624" s="21">
        <v>32.119999999999997</v>
      </c>
      <c r="Q1624" s="16">
        <f>J1624/H1624</f>
        <v>40</v>
      </c>
      <c r="R1624" s="16">
        <f>3.1415*(H1624/2)^2*J1624</f>
        <v>78042.253314100846</v>
      </c>
      <c r="S1624" s="16">
        <f t="shared" si="171"/>
        <v>53.02100989817049</v>
      </c>
    </row>
    <row r="1625" spans="2:19" x14ac:dyDescent="0.45">
      <c r="G1625" s="13" t="s">
        <v>20</v>
      </c>
      <c r="H1625" s="14">
        <f t="shared" si="172"/>
        <v>13.5435</v>
      </c>
      <c r="J1625" s="6">
        <v>541.74</v>
      </c>
      <c r="K1625" s="14" t="s">
        <v>22</v>
      </c>
      <c r="L1625" s="15">
        <v>44378</v>
      </c>
      <c r="M1625" s="15">
        <v>44409</v>
      </c>
      <c r="N1625" s="21">
        <v>118.96</v>
      </c>
      <c r="O1625" s="21">
        <v>32.119999999999997</v>
      </c>
      <c r="Q1625" s="16">
        <f>J1625/H1625</f>
        <v>40</v>
      </c>
      <c r="R1625" s="16">
        <f>3.1415*(H1625/2)^2*J1625</f>
        <v>78042.253314100846</v>
      </c>
      <c r="S1625" s="16">
        <f t="shared" si="171"/>
        <v>53.02100989817049</v>
      </c>
    </row>
    <row r="1626" spans="2:19" x14ac:dyDescent="0.45">
      <c r="N1626" s="53"/>
    </row>
    <row r="1627" spans="2:19" x14ac:dyDescent="0.45">
      <c r="N1627" s="53"/>
    </row>
    <row r="1628" spans="2:19" x14ac:dyDescent="0.45">
      <c r="N1628" s="53"/>
    </row>
    <row r="1629" spans="2:19" x14ac:dyDescent="0.45">
      <c r="N1629" s="53"/>
    </row>
    <row r="1630" spans="2:19" x14ac:dyDescent="0.45">
      <c r="N1630" s="53"/>
    </row>
    <row r="1631" spans="2:19" x14ac:dyDescent="0.45">
      <c r="N1631" s="53"/>
    </row>
    <row r="1632" spans="2:19" x14ac:dyDescent="0.45">
      <c r="N1632" s="53"/>
    </row>
    <row r="1633" spans="14:14" x14ac:dyDescent="0.45">
      <c r="N1633" s="53"/>
    </row>
    <row r="1634" spans="14:14" x14ac:dyDescent="0.45">
      <c r="N1634" s="53"/>
    </row>
    <row r="1635" spans="14:14" x14ac:dyDescent="0.45">
      <c r="N1635" s="53"/>
    </row>
    <row r="1636" spans="14:14" x14ac:dyDescent="0.45">
      <c r="N1636" s="53"/>
    </row>
    <row r="1637" spans="14:14" x14ac:dyDescent="0.45">
      <c r="N1637" s="53"/>
    </row>
    <row r="1638" spans="14:14" x14ac:dyDescent="0.45">
      <c r="N1638" s="53"/>
    </row>
    <row r="1639" spans="14:14" x14ac:dyDescent="0.45">
      <c r="N1639" s="53"/>
    </row>
    <row r="1640" spans="14:14" x14ac:dyDescent="0.45">
      <c r="N1640" s="53"/>
    </row>
    <row r="1641" spans="14:14" x14ac:dyDescent="0.45">
      <c r="N1641" s="53"/>
    </row>
    <row r="1642" spans="14:14" x14ac:dyDescent="0.45">
      <c r="N1642" s="53"/>
    </row>
    <row r="1643" spans="14:14" x14ac:dyDescent="0.45">
      <c r="N1643" s="53"/>
    </row>
    <row r="1644" spans="14:14" x14ac:dyDescent="0.45">
      <c r="N1644" s="53"/>
    </row>
    <row r="1645" spans="14:14" x14ac:dyDescent="0.45">
      <c r="N1645" s="53"/>
    </row>
    <row r="1646" spans="14:14" x14ac:dyDescent="0.45">
      <c r="N1646" s="53"/>
    </row>
    <row r="1647" spans="14:14" x14ac:dyDescent="0.45">
      <c r="N1647" s="53"/>
    </row>
    <row r="1648" spans="14:14" x14ac:dyDescent="0.45">
      <c r="N1648" s="53"/>
    </row>
    <row r="1649" spans="14:14" x14ac:dyDescent="0.45">
      <c r="N1649" s="53"/>
    </row>
    <row r="1650" spans="14:14" x14ac:dyDescent="0.45">
      <c r="N1650" s="53"/>
    </row>
    <row r="1651" spans="14:14" x14ac:dyDescent="0.45">
      <c r="N1651" s="53"/>
    </row>
    <row r="1652" spans="14:14" x14ac:dyDescent="0.45">
      <c r="N1652" s="53"/>
    </row>
    <row r="1653" spans="14:14" x14ac:dyDescent="0.45">
      <c r="N1653" s="53"/>
    </row>
    <row r="1654" spans="14:14" x14ac:dyDescent="0.45">
      <c r="N1654" s="53"/>
    </row>
    <row r="1655" spans="14:14" x14ac:dyDescent="0.45">
      <c r="N1655" s="53"/>
    </row>
    <row r="1656" spans="14:14" x14ac:dyDescent="0.45">
      <c r="N1656" s="53"/>
    </row>
    <row r="1657" spans="14:14" x14ac:dyDescent="0.45">
      <c r="N1657" s="53"/>
    </row>
    <row r="1658" spans="14:14" x14ac:dyDescent="0.45">
      <c r="N1658" s="53"/>
    </row>
    <row r="1659" spans="14:14" x14ac:dyDescent="0.45">
      <c r="N1659" s="53"/>
    </row>
    <row r="1660" spans="14:14" x14ac:dyDescent="0.45">
      <c r="N1660" s="53"/>
    </row>
    <row r="1661" spans="14:14" x14ac:dyDescent="0.45">
      <c r="N1661" s="53"/>
    </row>
    <row r="1662" spans="14:14" x14ac:dyDescent="0.45">
      <c r="N1662" s="53"/>
    </row>
    <row r="1663" spans="14:14" x14ac:dyDescent="0.45">
      <c r="N1663" s="53"/>
    </row>
    <row r="1664" spans="14:14" x14ac:dyDescent="0.45">
      <c r="N1664" s="53"/>
    </row>
    <row r="1665" spans="14:14" x14ac:dyDescent="0.45">
      <c r="N1665" s="53"/>
    </row>
    <row r="1666" spans="14:14" x14ac:dyDescent="0.45">
      <c r="N1666" s="53"/>
    </row>
    <row r="1667" spans="14:14" x14ac:dyDescent="0.45">
      <c r="N1667" s="53"/>
    </row>
    <row r="1668" spans="14:14" x14ac:dyDescent="0.45">
      <c r="N1668" s="53"/>
    </row>
    <row r="1669" spans="14:14" x14ac:dyDescent="0.45">
      <c r="N1669" s="53"/>
    </row>
    <row r="1670" spans="14:14" x14ac:dyDescent="0.45">
      <c r="N1670" s="53"/>
    </row>
    <row r="1671" spans="14:14" x14ac:dyDescent="0.45">
      <c r="N1671" s="53"/>
    </row>
    <row r="1672" spans="14:14" x14ac:dyDescent="0.45">
      <c r="N1672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</dc:creator>
  <cp:lastModifiedBy>Ioanna</cp:lastModifiedBy>
  <dcterms:created xsi:type="dcterms:W3CDTF">2024-05-16T08:19:12Z</dcterms:created>
  <dcterms:modified xsi:type="dcterms:W3CDTF">2024-05-16T08:22:17Z</dcterms:modified>
</cp:coreProperties>
</file>